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s3wilson\OneDrive - Historic England\Heritage Indicators 2020\web\"/>
    </mc:Choice>
  </mc:AlternateContent>
  <xr:revisionPtr revIDLastSave="0" documentId="8_{697AB86E-9E36-4803-B360-EA96AB8588B2}" xr6:coauthVersionLast="44" xr6:coauthVersionMax="46" xr10:uidLastSave="{00000000-0000-0000-0000-000000000000}"/>
  <bookViews>
    <workbookView xWindow="-108" yWindow="-108" windowWidth="23256" windowHeight="12576" xr2:uid="{7E17A6AA-5B3C-4100-9381-1AFB5D0D02B6}"/>
  </bookViews>
  <sheets>
    <sheet name="Contents" sheetId="2" r:id="rId1"/>
    <sheet name="Tables" sheetId="14" r:id="rId2"/>
    <sheet name="Summary" sheetId="28" r:id="rId3"/>
    <sheet name="HE Funding &amp; Resources" sheetId="16" r:id="rId4"/>
    <sheet name="HE Grant Spend (Regional)" sheetId="17" r:id="rId5"/>
    <sheet name="Funding &amp; Resources EH" sheetId="18" r:id="rId6"/>
    <sheet name="Funding &amp; Resources NLHF" sheetId="27" r:id="rId7"/>
    <sheet name="Public Sector Funding" sheetId="20" r:id="rId8"/>
    <sheet name="Funding Voluntary Sector" sheetId="21" r:id="rId9"/>
    <sheet name="Funding Private Sector" sheetId="22" r:id="rId10"/>
    <sheet name="Natural Environment Funding" sheetId="23" r:id="rId11"/>
    <sheet name="Capacity - Employment" sheetId="24" r:id="rId12"/>
    <sheet name="Capacity - Employment LAs" sheetId="25" r:id="rId13"/>
    <sheet name="Skills - apprent. and training" sheetId="26" r:id="rId14"/>
  </sheets>
  <definedNames>
    <definedName name="Cover_Range" localSheetId="1">Tables!$C$2:$G$7</definedName>
    <definedName name="Cover_Range">'Contents'!$C$2:$M$8</definedName>
    <definedName name="Credit_Statement" localSheetId="1">Tables!#REF!</definedName>
    <definedName name="Credit_Statement">'Contents'!$C$37</definedName>
    <definedName name="Document_Description" localSheetId="1">Tables!#REF!</definedName>
    <definedName name="Document_Description">'Contents'!#REF!</definedName>
    <definedName name="Document_Title" localSheetId="1">Tables!$C$4</definedName>
    <definedName name="Document_Title">'Contents'!$C$4</definedName>
    <definedName name="Series_Name" localSheetId="1">Tables!$C$3</definedName>
    <definedName name="Series_Name">'Contents'!$C$3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28" l="1"/>
  <c r="I10" i="28"/>
  <c r="G10" i="28"/>
  <c r="D10" i="28"/>
  <c r="E10" i="28"/>
  <c r="C10" i="28"/>
  <c r="H7" i="28"/>
  <c r="H8" i="28"/>
  <c r="H9" i="28"/>
  <c r="F7" i="28"/>
  <c r="F8" i="28"/>
  <c r="F9" i="28"/>
  <c r="F10" i="28" l="1"/>
  <c r="H10" i="28"/>
  <c r="Y12" i="21" l="1"/>
  <c r="Y11" i="21"/>
  <c r="N82" i="26"/>
  <c r="O82" i="26"/>
  <c r="P82" i="26"/>
  <c r="Q82" i="26"/>
  <c r="R82" i="26"/>
  <c r="S82" i="26"/>
  <c r="T82" i="26"/>
  <c r="U82" i="26"/>
  <c r="M82" i="26"/>
  <c r="S8" i="24" l="1"/>
  <c r="Q8" i="24"/>
  <c r="R8" i="24" s="1"/>
  <c r="X11" i="17"/>
  <c r="X12" i="17"/>
  <c r="X13" i="17"/>
  <c r="X14" i="17"/>
  <c r="X15" i="17"/>
  <c r="X16" i="17"/>
  <c r="X17" i="17"/>
  <c r="X18" i="17"/>
  <c r="X19" i="17"/>
  <c r="X20" i="17"/>
  <c r="X10" i="17"/>
  <c r="W11" i="17"/>
  <c r="W12" i="17"/>
  <c r="W13" i="17"/>
  <c r="W14" i="17"/>
  <c r="W15" i="17"/>
  <c r="W16" i="17"/>
  <c r="W17" i="17"/>
  <c r="W18" i="17"/>
  <c r="W19" i="17"/>
  <c r="W20" i="17"/>
  <c r="W10" i="17"/>
  <c r="AC21" i="16"/>
  <c r="AD28" i="16"/>
  <c r="AD26" i="16"/>
  <c r="AD25" i="16"/>
  <c r="AD22" i="16"/>
  <c r="AD23" i="16"/>
  <c r="AD20" i="16"/>
  <c r="AC28" i="16"/>
  <c r="AC26" i="16"/>
  <c r="AC25" i="16"/>
  <c r="AC22" i="16"/>
  <c r="AC23" i="16"/>
  <c r="AC20" i="16"/>
  <c r="AD15" i="16"/>
  <c r="AD13" i="16"/>
  <c r="AD12" i="16"/>
  <c r="AD8" i="16"/>
  <c r="AC13" i="16"/>
  <c r="AC15" i="16"/>
  <c r="AC12" i="16"/>
  <c r="AC8" i="16"/>
  <c r="AD21" i="16" l="1"/>
  <c r="R97" i="24"/>
  <c r="R98" i="24"/>
  <c r="R99" i="24"/>
  <c r="R96" i="24"/>
  <c r="Q97" i="24"/>
  <c r="Q98" i="24"/>
  <c r="Q99" i="24"/>
  <c r="Q96" i="24"/>
  <c r="F26" i="23" l="1"/>
  <c r="E25" i="23"/>
  <c r="E24" i="23"/>
  <c r="E12" i="23"/>
  <c r="E11" i="23"/>
  <c r="E26" i="23" l="1"/>
  <c r="H145" i="17"/>
  <c r="G144" i="17"/>
  <c r="E144" i="17"/>
  <c r="D144" i="17"/>
  <c r="G143" i="17"/>
  <c r="E143" i="17"/>
  <c r="D143" i="17"/>
  <c r="H143" i="17" s="1"/>
  <c r="G142" i="17"/>
  <c r="F142" i="17"/>
  <c r="E142" i="17"/>
  <c r="D142" i="17"/>
  <c r="H142" i="17" s="1"/>
  <c r="G141" i="17"/>
  <c r="E141" i="17"/>
  <c r="D141" i="17"/>
  <c r="G140" i="17"/>
  <c r="E140" i="17"/>
  <c r="D140" i="17"/>
  <c r="G139" i="17"/>
  <c r="E139" i="17"/>
  <c r="D139" i="17"/>
  <c r="G138" i="17"/>
  <c r="E138" i="17"/>
  <c r="D138" i="17"/>
  <c r="G137" i="17"/>
  <c r="F137" i="17"/>
  <c r="F146" i="17" s="1"/>
  <c r="D137" i="17"/>
  <c r="G136" i="17"/>
  <c r="E136" i="17"/>
  <c r="D136" i="17"/>
  <c r="H139" i="17" l="1"/>
  <c r="G146" i="17"/>
  <c r="H138" i="17"/>
  <c r="H141" i="17"/>
  <c r="E146" i="17"/>
  <c r="H140" i="17"/>
  <c r="H144" i="17"/>
  <c r="D146" i="17"/>
  <c r="H136" i="17"/>
  <c r="H137" i="17"/>
  <c r="H146" i="17" l="1"/>
  <c r="I138" i="17" l="1"/>
  <c r="I142" i="17"/>
  <c r="I139" i="17"/>
  <c r="I143" i="17"/>
  <c r="I136" i="17"/>
  <c r="I140" i="17"/>
  <c r="I144" i="17"/>
  <c r="I137" i="17"/>
  <c r="I141" i="17"/>
  <c r="I145" i="17"/>
  <c r="F125" i="23"/>
  <c r="B108" i="23"/>
  <c r="E108" i="23"/>
  <c r="F108" i="23"/>
  <c r="B93" i="23"/>
  <c r="E93" i="23"/>
  <c r="F93" i="23"/>
  <c r="E80" i="23"/>
  <c r="F80" i="23"/>
  <c r="E63" i="23"/>
  <c r="F63" i="23"/>
  <c r="I17" i="26"/>
  <c r="H17" i="26"/>
  <c r="G17" i="26"/>
  <c r="F17" i="26"/>
  <c r="E17" i="26"/>
  <c r="D17" i="26"/>
  <c r="C17" i="26"/>
  <c r="K16" i="26"/>
  <c r="J16" i="26"/>
  <c r="K15" i="26"/>
  <c r="J15" i="26"/>
  <c r="K14" i="26"/>
  <c r="J14" i="26"/>
  <c r="K13" i="26"/>
  <c r="J13" i="26"/>
  <c r="K12" i="26"/>
  <c r="J12" i="26"/>
  <c r="K11" i="26"/>
  <c r="J11" i="26"/>
  <c r="K10" i="26"/>
  <c r="J10" i="26"/>
  <c r="K9" i="26"/>
  <c r="J9" i="26"/>
  <c r="K8" i="26"/>
  <c r="J8" i="26"/>
  <c r="S84" i="24"/>
  <c r="R84" i="24"/>
  <c r="S83" i="24"/>
  <c r="R83" i="24"/>
  <c r="S82" i="24"/>
  <c r="R82" i="24"/>
  <c r="S81" i="24"/>
  <c r="R81" i="24"/>
  <c r="S80" i="24"/>
  <c r="R80" i="24"/>
  <c r="S79" i="24"/>
  <c r="R79" i="24"/>
  <c r="S78" i="24"/>
  <c r="R78" i="24"/>
  <c r="S77" i="24"/>
  <c r="R77" i="24"/>
  <c r="S76" i="24"/>
  <c r="R76" i="24"/>
  <c r="S75" i="24"/>
  <c r="R75" i="24"/>
  <c r="S70" i="24"/>
  <c r="R70" i="24"/>
  <c r="S69" i="24"/>
  <c r="R69" i="24"/>
  <c r="S68" i="24"/>
  <c r="R68" i="24"/>
  <c r="S67" i="24"/>
  <c r="R67" i="24"/>
  <c r="S66" i="24"/>
  <c r="R66" i="24"/>
  <c r="S65" i="24"/>
  <c r="R65" i="24"/>
  <c r="S64" i="24"/>
  <c r="R64" i="24"/>
  <c r="S63" i="24"/>
  <c r="R63" i="24"/>
  <c r="S62" i="24"/>
  <c r="R62" i="24"/>
  <c r="S61" i="24"/>
  <c r="R61" i="24"/>
  <c r="E34" i="23"/>
  <c r="E46" i="23" s="1"/>
  <c r="AD23" i="18"/>
  <c r="AA22" i="18"/>
  <c r="AD22" i="18" s="1"/>
  <c r="AD21" i="18"/>
  <c r="AD20" i="18"/>
  <c r="AD19" i="18"/>
  <c r="AC19" i="18"/>
  <c r="AD14" i="18"/>
  <c r="AC14" i="18"/>
  <c r="AD13" i="18"/>
  <c r="AC13" i="18"/>
  <c r="AD12" i="18"/>
  <c r="AC12" i="18"/>
  <c r="AD11" i="18"/>
  <c r="AC11" i="18"/>
  <c r="AA10" i="18"/>
  <c r="AC10" i="18" s="1"/>
  <c r="AD9" i="18"/>
  <c r="AC9" i="18"/>
  <c r="AD8" i="18"/>
  <c r="AC8" i="18"/>
  <c r="T65" i="17"/>
  <c r="T20" i="17"/>
  <c r="K17" i="26" l="1"/>
  <c r="J17" i="26"/>
  <c r="F34" i="23"/>
  <c r="AD10" i="18"/>
  <c r="F46" i="23" l="1"/>
</calcChain>
</file>

<file path=xl/sharedStrings.xml><?xml version="1.0" encoding="utf-8"?>
<sst xmlns="http://schemas.openxmlformats.org/spreadsheetml/2006/main" count="5497" uniqueCount="1575">
  <si>
    <t>Heritage Indicators</t>
  </si>
  <si>
    <t>Contents:</t>
  </si>
  <si>
    <t>1. Tables</t>
  </si>
  <si>
    <t>Contact:</t>
  </si>
  <si>
    <t>Simon.Wilson@HistoricEngland.org.uk</t>
  </si>
  <si>
    <t>Updated:</t>
  </si>
  <si>
    <t>Prepared by the Socio-Economic Analysis and Evaluation team, Historic England, on behalf of the Heritage Alliance</t>
  </si>
  <si>
    <t>⇐ Return to contents</t>
  </si>
  <si>
    <t>Worksheet</t>
  </si>
  <si>
    <t>Table</t>
  </si>
  <si>
    <t>Expenditure</t>
  </si>
  <si>
    <t>Y</t>
  </si>
  <si>
    <t>Value of projects made by the NLHF</t>
  </si>
  <si>
    <t>Value of NLHF Funding England 1994-95 to 2018-19</t>
  </si>
  <si>
    <t>Value of NLHF Investment England by AWARD GRANT PROGRAMME</t>
  </si>
  <si>
    <t>Value of NLHF projects made by area</t>
  </si>
  <si>
    <t>Funded projects and applications by area</t>
  </si>
  <si>
    <t>London and South - by area</t>
  </si>
  <si>
    <t>London and South - by grant band</t>
  </si>
  <si>
    <t>London and South - by programme</t>
  </si>
  <si>
    <t>Midlands and East - SUMMARY</t>
  </si>
  <si>
    <t>Midlands and East - by area</t>
  </si>
  <si>
    <t>Midlands and East - by grant band</t>
  </si>
  <si>
    <t>Midlands and East - by programme</t>
  </si>
  <si>
    <t>North - SUMMARY</t>
  </si>
  <si>
    <t>North - by area</t>
  </si>
  <si>
    <t>North - by grant band</t>
  </si>
  <si>
    <t>North - by programme</t>
  </si>
  <si>
    <t>Churches Conservation Trust</t>
  </si>
  <si>
    <t>Department for Digital Culture Media and Sport (DCMS)</t>
  </si>
  <si>
    <t>Historic Royal Palaces</t>
  </si>
  <si>
    <t>Rural Development Programme</t>
  </si>
  <si>
    <t>National Trust</t>
  </si>
  <si>
    <t>Church of England</t>
  </si>
  <si>
    <t>National Churches Trust - Income and expenditure</t>
  </si>
  <si>
    <t>National Churches Trust - Grant funding</t>
  </si>
  <si>
    <t>National Heritage Training Group</t>
  </si>
  <si>
    <t>Historic Houses</t>
  </si>
  <si>
    <t>The Country, Land and Business Association</t>
  </si>
  <si>
    <t>The Chartered Institute for Archaeologists</t>
  </si>
  <si>
    <t>Employment by historic sites and buildings</t>
  </si>
  <si>
    <t>Local Authority Staff working on Conservation</t>
  </si>
  <si>
    <t>Local Authority Staff working on Archaeology</t>
  </si>
  <si>
    <t>Total Local Authority Historic Environment Staff</t>
  </si>
  <si>
    <t>Heritage Craft Skills Employment</t>
  </si>
  <si>
    <t>Voluntary Heritage Sector Employment</t>
  </si>
  <si>
    <t>Training schemes in the heritage sector - Historic England</t>
  </si>
  <si>
    <t xml:space="preserve">Historic England </t>
  </si>
  <si>
    <t xml:space="preserve">Historic England  administers much of the heritage protection regime, is the Government's statutory adviser on the historic environment, and is the largest source of non-lottery grant funding. </t>
  </si>
  <si>
    <t>Income and Grant-in-aid (£ Million)</t>
  </si>
  <si>
    <t>Category</t>
  </si>
  <si>
    <t>Subcategory</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</si>
  <si>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</si>
  <si>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</si>
  <si>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</si>
  <si>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</si>
  <si>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</si>
  <si>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</si>
  <si>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</si>
  <si>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</si>
  <si>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</si>
  <si>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</si>
  <si>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</si>
  <si>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</si>
  <si>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</si>
  <si>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</si>
  <si>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</si>
  <si>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</si>
  <si>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</si>
  <si>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</si>
  <si>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</si>
  <si>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</si>
  <si>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</si>
  <si>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</si>
  <si>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</si>
  <si>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</si>
  <si>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</si>
  <si>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</si>
  <si>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 change 2002/03 to 2019/20</t>
  </si>
  <si>
    <t>% change 2017/18 to 2018/19</t>
  </si>
  <si>
    <t>Total income</t>
  </si>
  <si>
    <t>-</t>
  </si>
  <si>
    <t>Admissions Income</t>
  </si>
  <si>
    <t>Retail and Catering Income</t>
  </si>
  <si>
    <t>Membership Income</t>
  </si>
  <si>
    <t>Other Earned Income</t>
  </si>
  <si>
    <t>Donations, Grants and Other Operating Income</t>
  </si>
  <si>
    <t>Interest</t>
  </si>
  <si>
    <t>Grant-in aid - nominal</t>
  </si>
  <si>
    <t>Grant-in-aid £ million in 2019/20 real prices (ONS GDP deflator September 2020)</t>
  </si>
  <si>
    <t>Expenditure (£ Million)</t>
  </si>
  <si>
    <t>2015/16</t>
  </si>
  <si>
    <t>Total Grant Expenditure - nominal</t>
  </si>
  <si>
    <t>Total Grant expenditure £ million in 2019/20 real prices (ONS GDP deflator September 2020)</t>
  </si>
  <si>
    <t>Secular buildings and monuments</t>
  </si>
  <si>
    <t>Conservation areas</t>
  </si>
  <si>
    <t>Cathedrals</t>
  </si>
  <si>
    <t>Other Places of Worship</t>
  </si>
  <si>
    <t>Heritage Protection Commissions Programme (formerly National Heritage Protection Commissions Programme)</t>
  </si>
  <si>
    <r>
      <t xml:space="preserve">Aggregates Levy Historic Environment </t>
    </r>
    <r>
      <rPr>
        <vertAlign val="superscript"/>
        <sz val="11"/>
        <color theme="1"/>
        <rFont val="Calibri"/>
        <family val="2"/>
        <scheme val="minor"/>
      </rPr>
      <t>[1]</t>
    </r>
  </si>
  <si>
    <t>Other</t>
  </si>
  <si>
    <t>Heritage Protection and Planning</t>
  </si>
  <si>
    <t>National Collections</t>
  </si>
  <si>
    <t>Corporate and Support Services</t>
  </si>
  <si>
    <t>1 The Aggregate Levy Sustainability Fund disbursed grants on archaeological research, repair and conservation work and on understanding the impacts of economic activity on the historic environment. The fund ceased to exist after 2010/11.</t>
  </si>
  <si>
    <t>* Due to the New Model restructure, Historic England and the English Heritage Trust figures from 2015/16 are provided separately</t>
  </si>
  <si>
    <t>Source: Historic England Central Finance team; Historic England Annual Report</t>
  </si>
  <si>
    <t>Numbers may not sum consistently due to rounding</t>
  </si>
  <si>
    <t>Historic England</t>
  </si>
  <si>
    <t xml:space="preserve">Historic England  administers much of the heritage protection regime, is the Government's statutory adviser on the historic environment and is the largest source of non-lottery grant funding. </t>
  </si>
  <si>
    <t>NOTE: In 2013/14 ‘North East Lincolnshire’ and ‘North Lincolnshire’ were moved from the Yorkshire Region to East Midlands region. This means the amounts listed pre-2013/14 are not comparable with those post-2013/2014 for these regions.</t>
  </si>
  <si>
    <t xml:space="preserve">Regional Grant expenditure </t>
  </si>
  <si>
    <t>Total Value of grants paid out by Historic England  (£ millions)</t>
  </si>
  <si>
    <t>Region</t>
  </si>
  <si>
    <t xml:space="preserve"> </t>
  </si>
  <si>
    <t xml:space="preserve">  </t>
  </si>
  <si>
    <t>% change in grant expenditure 2002/03 to 2019/20</t>
  </si>
  <si>
    <t>% change in grant expenditure 2018/19 to 2019/20</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</si>
  <si>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</si>
  <si>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</si>
  <si>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</si>
  <si>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</si>
  <si>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</si>
  <si>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</si>
  <si>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</si>
  <si>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</si>
  <si>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</si>
  <si>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</si>
  <si>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</si>
  <si>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</si>
  <si>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</si>
  <si>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</si>
  <si>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</si>
  <si>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</si>
  <si>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</si>
  <si>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</si>
  <si>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Central Department</t>
  </si>
  <si>
    <t>Total</t>
  </si>
  <si>
    <t>Regional Grant Expenditure and Offers - Detailed Data</t>
  </si>
  <si>
    <t xml:space="preserve">Total Value of grants paid out by Historic England  </t>
  </si>
  <si>
    <t>Historic Buildings Monuments and Designed Landscapes</t>
  </si>
  <si>
    <t>Area Partnership Schemes</t>
  </si>
  <si>
    <t>Regional Places of Worship</t>
  </si>
  <si>
    <t>Other grants</t>
  </si>
  <si>
    <t>Total Number of grant offers*</t>
  </si>
  <si>
    <t>n/a</t>
  </si>
  <si>
    <t>Total Value of grant offers*</t>
  </si>
  <si>
    <t>National Historic England Grants Spent by Type and Region 2019/20</t>
  </si>
  <si>
    <t>Buildings &amp; Monuments</t>
  </si>
  <si>
    <t>Conservation Areas</t>
  </si>
  <si>
    <t>Places of worship</t>
  </si>
  <si>
    <t>Other Grants</t>
  </si>
  <si>
    <t>% of Total</t>
  </si>
  <si>
    <t>Central Depratment</t>
  </si>
  <si>
    <t>National Total</t>
  </si>
  <si>
    <t>Source: Historic England</t>
  </si>
  <si>
    <t>English Heritage</t>
  </si>
  <si>
    <t>English Heritage is a charity which cares for over 400 historic buildings, monuments and sites in England: https://www.english-heritage.org.uk/</t>
  </si>
  <si>
    <t>% change 2002/03 to 2018/19</t>
  </si>
  <si>
    <t>*</t>
  </si>
  <si>
    <t>Membership and admissions Income</t>
  </si>
  <si>
    <t>Grant-in aid</t>
  </si>
  <si>
    <t>15.8**</t>
  </si>
  <si>
    <t>Grant-in-aid £ million in 2018/19 real prices (ONS GDP deflator June 2019)</t>
  </si>
  <si>
    <t>Total Grant Expenditure</t>
  </si>
  <si>
    <t>Total Grant Expenditure £ million in 2017/19 real prices (ONS GDP deflator October 2019)</t>
  </si>
  <si>
    <t>Conservation Maintenance (Total grant of £52 mill)</t>
  </si>
  <si>
    <t>NA</t>
  </si>
  <si>
    <t>Capital investment, interpretation and presentation (Total grant of £28 mill)</t>
  </si>
  <si>
    <t>HE Grant-in-Aid (inc. Corporate and Support Services)</t>
  </si>
  <si>
    <t>* Not available at time of publication</t>
  </si>
  <si>
    <t>*Due to the New Model restructure, Historic England and the English Heritage Trust figures from 2015/16 are provided separately</t>
  </si>
  <si>
    <t>**As part of the New Model restructure, English Heritage were also given an £80million grant for specific and restricted use (£40.3 million remaining at the end of the 2017/18 FY)</t>
  </si>
  <si>
    <t>Source: English Heritage Annual Reports; Historic England Central Finance team; Historic England Annual Report</t>
  </si>
  <si>
    <t>Funding for the historic environment  - National Lottery Heritage Fund</t>
  </si>
  <si>
    <t>To note: National Lottery Heritage Fund has amended the way in which it presents its data. It is now presented by the year in which money was first awarded to a project, rather than the year in which individual amounts were allocated. As such the figures may be different to those in previous years.</t>
  </si>
  <si>
    <t xml:space="preserve">1 Prior to 2019, 'Heritage Lottery Fund' </t>
  </si>
  <si>
    <t>Click on the links to explore the data</t>
  </si>
  <si>
    <t>Headline Statistics</t>
  </si>
  <si>
    <t>Area Summary</t>
  </si>
  <si>
    <t>London &amp; South</t>
  </si>
  <si>
    <t>Midlands and East</t>
  </si>
  <si>
    <t>North</t>
  </si>
  <si>
    <t xml:space="preserve">Headline Statistics </t>
  </si>
  <si>
    <t>England</t>
  </si>
  <si>
    <t>1994/5 to 2019/20</t>
  </si>
  <si>
    <t>Amount requested</t>
  </si>
  <si>
    <t>Number of applications received</t>
  </si>
  <si>
    <t>Total Value of grants to projects {includes round 1 passes and approvals in principle}</t>
  </si>
  <si>
    <t>Number of projects  {includes round 1 passes and approvals in principle}</t>
  </si>
  <si>
    <t>England Success rate of all applications</t>
  </si>
  <si>
    <r>
      <t xml:space="preserve">Value of projects to to 25% most deprived LAs </t>
    </r>
    <r>
      <rPr>
        <vertAlign val="superscript"/>
        <sz val="11"/>
        <color theme="1"/>
        <rFont val="Calibri"/>
        <family val="2"/>
        <scheme val="minor"/>
      </rPr>
      <t>[1]</t>
    </r>
  </si>
  <si>
    <r>
      <t xml:space="preserve">Percentage of projects to 25% most deprived LAs </t>
    </r>
    <r>
      <rPr>
        <vertAlign val="superscript"/>
        <sz val="11"/>
        <color theme="1"/>
        <rFont val="Calibri"/>
        <family val="2"/>
        <scheme val="minor"/>
      </rPr>
      <t>[1]</t>
    </r>
  </si>
  <si>
    <t>1 Defined in accordance with the latest relevant guidelines on deprivation in England</t>
  </si>
  <si>
    <t>Source: National Lottery Heritage Fund</t>
  </si>
  <si>
    <t>Value of projects made by the Fund (£ million)</t>
  </si>
  <si>
    <t>Value of projects made by the Fund (£ million in 2018/19 Real Prices)</t>
  </si>
  <si>
    <t>Note: 2018/19 Real Prices IC based on ONS GDP deflator, quarterly national accounts June 2020</t>
  </si>
  <si>
    <t>Breakdown of Funding 1994/95 to 2019/20</t>
  </si>
  <si>
    <t>Value of NLHF Funding England 1994/95 to 2019/20</t>
  </si>
  <si>
    <t>Value of grant (£)</t>
  </si>
  <si>
    <t>% of  spend</t>
  </si>
  <si>
    <t>No. of projects funded</t>
  </si>
  <si>
    <t>% of projects funded</t>
  </si>
  <si>
    <t xml:space="preserve">Applications </t>
  </si>
  <si>
    <t>Success rate</t>
  </si>
  <si>
    <r>
      <t xml:space="preserve">...By Heritage Sector </t>
    </r>
    <r>
      <rPr>
        <b/>
        <vertAlign val="superscript"/>
        <sz val="11"/>
        <color theme="1"/>
        <rFont val="Calibri"/>
        <family val="2"/>
        <scheme val="minor"/>
      </rPr>
      <t>[2]</t>
    </r>
  </si>
  <si>
    <t>Community heritage</t>
  </si>
  <si>
    <t>Historic buildings and monuments</t>
  </si>
  <si>
    <t>Industrial maritime and transport</t>
  </si>
  <si>
    <t>Intangible heritage</t>
  </si>
  <si>
    <t>Land and biodiversity</t>
  </si>
  <si>
    <t>Museums libraries archives and collections</t>
  </si>
  <si>
    <t xml:space="preserve">Total </t>
  </si>
  <si>
    <t>...By Size</t>
  </si>
  <si>
    <t>&lt; £50k</t>
  </si>
  <si>
    <t>&gt;= £50k &lt; £100k</t>
  </si>
  <si>
    <t>&gt;= £100k &lt; £2m</t>
  </si>
  <si>
    <t>&gt;= £2m &lt; £5m</t>
  </si>
  <si>
    <t>&gt;= £5m</t>
  </si>
  <si>
    <t xml:space="preserve">2 This figure is based on the main heritage area of the project.  However, some projects are multi-sectoral. e.g. a railway museum project might be classified as both Industrial Maritime &amp; Transport, and as a Museum.  </t>
  </si>
  <si>
    <t>Value of NLHF Investment England 1994/95-2018/19: by AWARD GRANT PROGRAMME</t>
  </si>
  <si>
    <t>Programme</t>
  </si>
  <si>
    <t>Number of applications</t>
  </si>
  <si>
    <t>Total grant requested</t>
  </si>
  <si>
    <t>Number of projects funded</t>
  </si>
  <si>
    <t>% projects funded</t>
  </si>
  <si>
    <t>Total grant awarded</t>
  </si>
  <si>
    <t>% total grant awarded</t>
  </si>
  <si>
    <t>All Our Stories</t>
  </si>
  <si>
    <t>Awards for All. Home Front Recall, Micro Grants</t>
  </si>
  <si>
    <t>CAPS1</t>
  </si>
  <si>
    <t>CAPS2</t>
  </si>
  <si>
    <t>Catalyst Umbrella Grants</t>
  </si>
  <si>
    <t>Catalyst: Endowments</t>
  </si>
  <si>
    <t>Catalyst: Small Grants</t>
  </si>
  <si>
    <t>Collecting Cultures</t>
  </si>
  <si>
    <t>First World War</t>
  </si>
  <si>
    <t>Grants for Places of Worship</t>
  </si>
  <si>
    <t>Great Place Scheme</t>
  </si>
  <si>
    <t>Heritage Endowments</t>
  </si>
  <si>
    <t>Heritage Enterprise</t>
  </si>
  <si>
    <t>Heritage Enterprise (SFF)</t>
  </si>
  <si>
    <t>Heritage Grants</t>
  </si>
  <si>
    <t>Joint Places of Worship</t>
  </si>
  <si>
    <t>Kick the Dust</t>
  </si>
  <si>
    <t>Landscape Partnership</t>
  </si>
  <si>
    <t>Local Heritage Initiative</t>
  </si>
  <si>
    <t>Map 1</t>
  </si>
  <si>
    <t>Map 2</t>
  </si>
  <si>
    <t>MGAF</t>
  </si>
  <si>
    <t>Millennium Festivities Fund</t>
  </si>
  <si>
    <t>National Lottery Grants for Heritage: Grants from £10,000 to £100,000</t>
  </si>
  <si>
    <t>National Lottery Grants for Heritage: Grants from £100,000 to £250,000</t>
  </si>
  <si>
    <t>National Lottery Grants for Heritage: Grants from £250,000 to £5,000,000</t>
  </si>
  <si>
    <t>National Lottery Grants for Heritage: Grants from £3,000 to £10,000</t>
  </si>
  <si>
    <t>Our/Your Heritage</t>
  </si>
  <si>
    <t>Parks for People and Parks Initiatives</t>
  </si>
  <si>
    <t>Project Planning Grants</t>
  </si>
  <si>
    <t>Repair Grants for Places of Worship</t>
  </si>
  <si>
    <t>Resilient Heritage Over10k</t>
  </si>
  <si>
    <t>Resilient Heritage Under10k</t>
  </si>
  <si>
    <t>Sharing Heritage</t>
  </si>
  <si>
    <t>Skills for the Future</t>
  </si>
  <si>
    <t>Start Up Grants</t>
  </si>
  <si>
    <t>Tomorrow`s Heathland Heritage</t>
  </si>
  <si>
    <t>Townscape Heritage/THI</t>
  </si>
  <si>
    <t>Transition Funding</t>
  </si>
  <si>
    <t>Young Roots</t>
  </si>
  <si>
    <t>Grand Total</t>
  </si>
  <si>
    <t>3 Data for projects for All, Celebrate, Home Front Recall, Microgrants and Parks for People programmes includes contribution from other lottery distributors</t>
  </si>
  <si>
    <t>Area Summary Data</t>
  </si>
  <si>
    <t>NLHF Value of projects made by area</t>
  </si>
  <si>
    <t>Area</t>
  </si>
  <si>
    <t>2010/2011</t>
  </si>
  <si>
    <t>Total 1994/95 to 2019/20</t>
  </si>
  <si>
    <t>Regional Trends</t>
  </si>
  <si>
    <t>Nominal (£)</t>
  </si>
  <si>
    <t>Midlands &amp; East</t>
  </si>
  <si>
    <t>Area total (nominal (£))</t>
  </si>
  <si>
    <t>ONS GDP Deflator (June 2019)</t>
  </si>
  <si>
    <t>Real (£)</t>
  </si>
  <si>
    <t>Area total (real(£))</t>
  </si>
  <si>
    <t>Per capita spend</t>
  </si>
  <si>
    <t>Success rate: funded projects/ applications</t>
  </si>
  <si>
    <t>London &amp; South SUMMARY</t>
  </si>
  <si>
    <t>Total Value of projects  {includes round 1 passes and approvals in principle}</t>
  </si>
  <si>
    <t>Per-capita spend (London &amp; South)</t>
  </si>
  <si>
    <t>Area success rate of all applications</t>
  </si>
  <si>
    <t>Back to other areas</t>
  </si>
  <si>
    <t>Heritage Area</t>
  </si>
  <si>
    <t>Value of Grant awarded</t>
  </si>
  <si>
    <t>Grant band</t>
  </si>
  <si>
    <t>Midlands and East SUMMARY</t>
  </si>
  <si>
    <t xml:space="preserve">Per-capita spend </t>
  </si>
  <si>
    <t>Region success rate of all applications</t>
  </si>
  <si>
    <t xml:space="preserve"> Breakdown of Funding 1994/95 to 2019/20</t>
  </si>
  <si>
    <t>North SUMMARY</t>
  </si>
  <si>
    <t xml:space="preserve">It is not possible to have a full account of all funding in the historic environment sector. Our knowledge of voluntary and private sector investment is relatively weak and in the wider public sector (e.g. Local Authorities) it is hard to isolate spend on the historic environment. Also it is hard to avoid the issue of double counting, for example expenditure on historic buildings by private owners may have partially been through public grants. </t>
  </si>
  <si>
    <t>Churches Conservation Trust - conserves and promotes Anglican Churches of the greatest heritage importance which are no longer used for regular worship. For more information please go to: http://www.visitchurches.org.uk/</t>
  </si>
  <si>
    <t>£ million</t>
  </si>
  <si>
    <t>Trends</t>
  </si>
  <si>
    <r>
      <t xml:space="preserve">Total income </t>
    </r>
    <r>
      <rPr>
        <vertAlign val="superscript"/>
        <sz val="11"/>
        <color theme="1"/>
        <rFont val="Calibri"/>
        <family val="2"/>
        <scheme val="minor"/>
      </rPr>
      <t>[1]</t>
    </r>
  </si>
  <si>
    <t>Grant in aid from DCMS</t>
  </si>
  <si>
    <t>**</t>
  </si>
  <si>
    <t>Expenditure on conservation/church repairs (£, million)</t>
  </si>
  <si>
    <t>1 includes substantial grants from Church of England Church Commissioners. Large growth from 2013/14 reflects large one off investments in individual projects.</t>
  </si>
  <si>
    <t>** data not available</t>
  </si>
  <si>
    <t xml:space="preserve"> Source: Churches Conservation Trust</t>
  </si>
  <si>
    <t xml:space="preserve">Department for Digital, Culture, Media and Sport </t>
  </si>
  <si>
    <t>The Department for Digital, Culture, Media and Sport is directly responsible for a number of important sources of funding for this historic environment. These include the Listed Places of Worship Grant Scheme and the Memorial Grant Schemes. For more information go to: www.culture.gov.uk</t>
  </si>
  <si>
    <r>
      <t xml:space="preserve">Listed Places of Worship Grants : Gives grants to listed places of worship </t>
    </r>
    <r>
      <rPr>
        <vertAlign val="superscript"/>
        <sz val="11"/>
        <color theme="1"/>
        <rFont val="Calibri"/>
        <family val="2"/>
        <scheme val="minor"/>
      </rPr>
      <t>[2]</t>
    </r>
  </si>
  <si>
    <r>
      <t xml:space="preserve">National Heritage Memorial Funds: Provides grants and sometimes loans to organisations based in the UK so that they can buy land, buildings, works of arts and other objects of outstanding interest that would otherwise be lost to the nation </t>
    </r>
    <r>
      <rPr>
        <vertAlign val="superscript"/>
        <sz val="11"/>
        <color theme="1"/>
        <rFont val="Calibri"/>
        <family val="2"/>
        <scheme val="minor"/>
      </rPr>
      <t>[3]</t>
    </r>
  </si>
  <si>
    <r>
      <t xml:space="preserve">Royal Households  received funding from the DCMS, mainly for the maintenance of the Royal Occupied Palaces </t>
    </r>
    <r>
      <rPr>
        <vertAlign val="superscript"/>
        <sz val="11"/>
        <color theme="1"/>
        <rFont val="Calibri"/>
        <family val="2"/>
        <scheme val="minor"/>
      </rPr>
      <t>[4]</t>
    </r>
  </si>
  <si>
    <t>Royal Parks  are responsible for the eight historic parks in London</t>
  </si>
  <si>
    <r>
      <t xml:space="preserve">Listed Places of Worship Grants </t>
    </r>
    <r>
      <rPr>
        <vertAlign val="superscript"/>
        <sz val="11"/>
        <color theme="1"/>
        <rFont val="Calibri"/>
        <family val="2"/>
        <scheme val="minor"/>
      </rPr>
      <t>[2]</t>
    </r>
  </si>
  <si>
    <r>
      <t xml:space="preserve">National Heritage Memorial Fund </t>
    </r>
    <r>
      <rPr>
        <vertAlign val="superscript"/>
        <sz val="11"/>
        <color theme="1"/>
        <rFont val="Calibri"/>
        <family val="2"/>
        <scheme val="minor"/>
      </rPr>
      <t>[3]</t>
    </r>
  </si>
  <si>
    <r>
      <t xml:space="preserve">Royal Households Funding from DCMS </t>
    </r>
    <r>
      <rPr>
        <vertAlign val="superscript"/>
        <sz val="11"/>
        <color theme="1"/>
        <rFont val="Calibri"/>
        <family val="2"/>
        <scheme val="minor"/>
      </rPr>
      <t>[4]</t>
    </r>
  </si>
  <si>
    <t>Royal Parks Funding from DCMS</t>
  </si>
  <si>
    <t>2 The Listed Places of Worship scheme received additional funding in 2010/11 on the condition that it was deducted the following year (2011/12).  This is reflected in the figures above.</t>
  </si>
  <si>
    <t>3 The NHMF were granted access to their reserves in 2011/12 so did require any grant in that year</t>
  </si>
  <si>
    <t>4 From 1 April 2012 the Grant-in-Aid provided through the Department for Culture, Media and Sport has been consolidated within the Sovereign Grant provided through HM Treasury.</t>
  </si>
  <si>
    <t>Source: DCMS</t>
  </si>
  <si>
    <t xml:space="preserve">
Historic Royal Palaces is a self financing Public Corporation with responsibility for the five unoccupied royal palaces including Tower of London and Hampton Court  http://www.hrp.org.uk/
</t>
  </si>
  <si>
    <r>
      <t xml:space="preserve">2018/19 </t>
    </r>
    <r>
      <rPr>
        <vertAlign val="superscript"/>
        <sz val="11"/>
        <color theme="1"/>
        <rFont val="Calibri"/>
        <family val="2"/>
        <scheme val="minor"/>
      </rPr>
      <t>[5]</t>
    </r>
  </si>
  <si>
    <t>Income</t>
  </si>
  <si>
    <t>Total Expenditure</t>
  </si>
  <si>
    <t>Spent on conservation of Royal Palaces</t>
  </si>
  <si>
    <t>5 in 2019/20, Historic Royal Palaces launched a new organisational and strategic framework, under which its charitable expenditures were re-mapped. Under the remapped headings, 2018/19 expenditure on palaces was £30,351 (+£4,292 over £25.1m reported in the 2018/19 report)</t>
  </si>
  <si>
    <t>Source: Historic Royal Palaces</t>
  </si>
  <si>
    <t xml:space="preserve">Rural Development programme </t>
  </si>
  <si>
    <t>Department for the Environment, Food and Rural Affairs (DEFRA) is an important source of funding for the historic environment in rural areas. Of particular interest is the Rural Development Programme (RDPE). While there is no ring fences, money for the historic environment is an important part of this scheme.</t>
  </si>
  <si>
    <t>£ billion</t>
  </si>
  <si>
    <t>2000/06</t>
  </si>
  <si>
    <t>2007/13</t>
  </si>
  <si>
    <t>2014/20</t>
  </si>
  <si>
    <t>Rural Development programme</t>
  </si>
  <si>
    <t>Source: DEFRA</t>
  </si>
  <si>
    <t xml:space="preserve">It is only possible to look at the largest voluntary and religious organisations as there is no one source bringing together the information in a comprehensive manner. The Heritage Alliance represents over 90 voluntary organisations. More information can be found here: http://www.heritagelink.org.uk/ </t>
  </si>
  <si>
    <t>The National Trust is the largest single voluntary organisation managing historic properties and landscapes across England, Wales and Northern Ireland http://www.nationaltrust.org.uk/main/</t>
  </si>
  <si>
    <t>Income and Expenditure</t>
  </si>
  <si>
    <t>Trend</t>
  </si>
  <si>
    <t>Total Income (£, million)</t>
  </si>
  <si>
    <t>Total Expenditure  (£, million)</t>
  </si>
  <si>
    <t>Property operating costs (£, million)</t>
  </si>
  <si>
    <t>Expenditure on property projects (£, million)</t>
  </si>
  <si>
    <t>Source: National Trust Annual Reports</t>
  </si>
  <si>
    <t>The Church of England</t>
  </si>
  <si>
    <t>The Church of England is one of the biggest owners of listed buildings in England. The figures below show how much is spent in grants every year http://www.cofe.anglican.org/</t>
  </si>
  <si>
    <t>2000</t>
  </si>
  <si>
    <t>2001</t>
  </si>
  <si>
    <t>2002</t>
  </si>
  <si>
    <t>2003</t>
  </si>
  <si>
    <t>2004</t>
  </si>
  <si>
    <t>2005</t>
  </si>
  <si>
    <t>2006</t>
  </si>
  <si>
    <t>2007</t>
  </si>
  <si>
    <t>2008</t>
  </si>
  <si>
    <t>2009</t>
  </si>
  <si>
    <t>2010</t>
  </si>
  <si>
    <t>2011</t>
  </si>
  <si>
    <t>2012</t>
  </si>
  <si>
    <t>2013</t>
  </si>
  <si>
    <t>2014</t>
  </si>
  <si>
    <t>2015</t>
  </si>
  <si>
    <t>Grants disbursed 2000-2011</t>
  </si>
  <si>
    <t>Number of Grants</t>
  </si>
  <si>
    <t>Estimated value of total projects</t>
  </si>
  <si>
    <t>Spend on listed buildings</t>
  </si>
  <si>
    <t>N/A</t>
  </si>
  <si>
    <t>Churches</t>
  </si>
  <si>
    <t>Source: Church of England Cathedrals &amp; Church Buildings Division</t>
  </si>
  <si>
    <t>NB:  This table does not reflect any contributions made by congregations - which may be substantial</t>
  </si>
  <si>
    <t>Data not available since 2012</t>
  </si>
  <si>
    <t>National Churches Trust</t>
  </si>
  <si>
    <t>National Churches Trust is a national charity dedicated to promoting and supporting church buildings of historic, architectural and community value across the UK. For more information please go to: https://www.nationalchurchestrust.org/</t>
  </si>
  <si>
    <t>Income and expenditure</t>
  </si>
  <si>
    <r>
      <t xml:space="preserve">2012 </t>
    </r>
    <r>
      <rPr>
        <vertAlign val="superscript"/>
        <sz val="11"/>
        <color theme="1"/>
        <rFont val="Calibri"/>
        <family val="2"/>
        <scheme val="minor"/>
      </rPr>
      <t>[1]</t>
    </r>
  </si>
  <si>
    <t>2016</t>
  </si>
  <si>
    <t>2017</t>
  </si>
  <si>
    <t>2018</t>
  </si>
  <si>
    <t>2019</t>
  </si>
  <si>
    <t>Income (£, million)</t>
  </si>
  <si>
    <t>Maintaining and enhancing church buildings</t>
  </si>
  <si>
    <t>Promoting church buildings</t>
  </si>
  <si>
    <t>Grant funding</t>
  </si>
  <si>
    <t>Awarded (and recommended) in grants (£, million)</t>
  </si>
  <si>
    <t>No of projects awarded (and recommended) grants</t>
  </si>
  <si>
    <t>Source: National Churches Trust Annual Reports</t>
  </si>
  <si>
    <t>1The NCT received a one-off grant from DCMS for the distribution of grants for capital projects in listed places of worship not in the care of the Church of England. 2013 was the last year in which NCT distributed grants from these funds.</t>
  </si>
  <si>
    <t>There are no official statistics which outline the funding for the historic environment. Organisations at different times have tried to estimate the level of investment the private sector make to the historic environment. Some of the key studies are reported here.</t>
  </si>
  <si>
    <t xml:space="preserve">National Heritage Training Group http://www.the-nhtg.org.uk/ is the organisation responsible for skills developing in heritage craft skills </t>
  </si>
  <si>
    <t>Repair, Maintenance and Retrofit of traditional buildings skills research update commissioned by English Heritage, Historic Scotland and CITB. It delivered updates on the National Heritage Training Group (NHTG) reports, in England 2008 and again in 2013.</t>
  </si>
  <si>
    <t>Spend on work to traditional buildings in England is calculated at £3.8 billion in 2013, down from £5.3 billion in 2008.</t>
  </si>
  <si>
    <t>Historic Houses represents the UK's biggest collection of historic houses, castles and gardens - all independently owned and managed: https://www.historichouses.org/</t>
  </si>
  <si>
    <t>HH members generate 37,000 Full Time Equivalent jobs in direct, indirect and induced employment</t>
  </si>
  <si>
    <t>Contribute £496m per year into the economy as gross value added</t>
  </si>
  <si>
    <t>HH properties spend £247m per year on goods and services – 46% of which is with local suppliers</t>
  </si>
  <si>
    <t>Total estimated gross expenditure is £1billion from visits alone, £720m of which is spent off-site supporting local rural economies</t>
  </si>
  <si>
    <t>Estimated spend on regular repairs and maintenance across entire HH membership is £85 million per annum</t>
  </si>
  <si>
    <t>Value of outstanding urgent repairs across entire HH membership estimated to be almost £480 million, with value of outstanding other repairs almost £901 million. Addressing all outstanding repairs for the entire HH membership potential spend of £1.38 billion</t>
  </si>
  <si>
    <t>Source: DC Research, 2015 – extracted from ‘Economic and Social Contribution of Independently Owned Historic Houses and Gardens’ Main Report, October 2015; 2017 Historic Houses survey</t>
  </si>
  <si>
    <t>The Country, Land and Business Association (CLA) represent 38,000 members. Together they manage or own at least a quarter of all England's listed buildings. http://www.cla.org.uk/</t>
  </si>
  <si>
    <t xml:space="preserve">A CLA survey in 2005/06 estimated that on average £4,700 was spent per listed building  </t>
  </si>
  <si>
    <t>CIfA  estimated that developers invested approximately £94.6m for England in funding archaeological investigations through the planning system in 2012/13.</t>
  </si>
  <si>
    <t>Under the new Rural Development Programme for England 2014-2020, the Environmental Stewardship scheme was replaced by Countryside Stewardship which commenced in January 2016. The 2014 funding from the Environmental Stewardship scheme has hardly changed since 2013 because there were no more Entry Level Stewardship agreements, and very few Higher Level Scheme agreements made live in September and December 2014. The value of these would have been offset by the value of ELS agreements expiring during this period and since.</t>
  </si>
  <si>
    <t xml:space="preserve">Natural England’s Environmental Stewardship (ES) was an agri-environment scheme that provided funding to farmers and other land managers who deliver effective environmental management on their land. Protecting the historic environment was one of the primary objectives of the ES scheme. Options with an impact on the historic environment are outlined below. </t>
  </si>
  <si>
    <t>Countryside Stewardship is divided into Mid Tier and Higher Tier grants:
- The Mid Tier of Countryside Stewardship offers 5-year agreements for environmental improvements in the wider countryside, such as reducing diffuse water pollution or improving the environment for birds, pollinators and farm wildlife.
- Higher Tier specifically focuses on environmentally important sites, including commons and woodlands, where the more complex management requires support from Natural England or the Forestry Commission, including tailoring of options.</t>
  </si>
  <si>
    <t>2020 Total</t>
  </si>
  <si>
    <t>Uptake of Historic Environment options in live 2020 Countryside Stewardship Agreements</t>
  </si>
  <si>
    <t>Option</t>
  </si>
  <si>
    <t>Number of agreements including this option</t>
  </si>
  <si>
    <t xml:space="preserve">Option quantity </t>
  </si>
  <si>
    <t>Unit of measure</t>
  </si>
  <si>
    <t>Annual value</t>
  </si>
  <si>
    <t>Lifetime of agreement value</t>
  </si>
  <si>
    <t>HE1 - Historic and archaeological feature protection</t>
  </si>
  <si>
    <t>Pounds</t>
  </si>
  <si>
    <t>HE2 - Historic building restoration</t>
  </si>
  <si>
    <t>HE3 - Removal of eyesore (Higher Tier)</t>
  </si>
  <si>
    <t>Items</t>
  </si>
  <si>
    <t>HS1 - Maintenance of Weatherproof Traditional Farm Buildings</t>
  </si>
  <si>
    <t>ha</t>
  </si>
  <si>
    <t>HS2 - Take historic and archaeological features currently on cultivated land out of cultivation</t>
  </si>
  <si>
    <t>HS3 - Reduced depth, non-inversion cultivation on historic and archaeological features</t>
  </si>
  <si>
    <t>HS4 - Scrub control on historic and archaeological features</t>
  </si>
  <si>
    <t>HS5 - Management of historic and archaeological features on grassland</t>
  </si>
  <si>
    <t>HS6 - Maintenance of designed/engineered water-bodies</t>
  </si>
  <si>
    <t>HS7 - Management of historic water meadows through traditional irrigation</t>
  </si>
  <si>
    <t>HS8 - Maintenance of Weatherproof Traditional Farm Buildings in Remote Areas</t>
  </si>
  <si>
    <t>HS9 - Restricted depth crop establishment to protect archaeology under and arable rotation</t>
  </si>
  <si>
    <t>PA1 - Implementation plan</t>
  </si>
  <si>
    <t>PA2 - Feasibility study (historic building restoration)</t>
  </si>
  <si>
    <t>PA2 - Feasibility study (parkland &amp; conservation management plans)</t>
  </si>
  <si>
    <t xml:space="preserve">2019 Total </t>
  </si>
  <si>
    <t>Uptake of Historic Environment options in live 2019 Countryside Stewardship Agreements</t>
  </si>
  <si>
    <t>HE1 - Historic and archaeological feature protection (Higher Tier)</t>
  </si>
  <si>
    <t>units</t>
  </si>
  <si>
    <t>HS7 - Management of historic water meadows through traditional irrigation (Higher Tier)</t>
  </si>
  <si>
    <t>PA1 - Implementation plan (historic building restoration)</t>
  </si>
  <si>
    <t>2018 Total</t>
  </si>
  <si>
    <t>Uptake of Historic Environment options in live 2018 Countryside Stewardship Agreements</t>
  </si>
  <si>
    <t>Lifetime of agreement vlaue</t>
  </si>
  <si>
    <t>Units</t>
  </si>
  <si>
    <t>sq/m</t>
  </si>
  <si>
    <t>HS2 - Take historic and archaeological features currently on cultivated land out of cultivation.</t>
  </si>
  <si>
    <t>2017 Mid Tier</t>
  </si>
  <si>
    <t>Uptake of HE options in 2017 Mid Tier CS agreements</t>
  </si>
  <si>
    <t>Ha</t>
  </si>
  <si>
    <t>2017 Higher Tier</t>
  </si>
  <si>
    <t>Uptake of HE options in 2017 Higher Tier CS agreements</t>
  </si>
  <si>
    <t>HE1 - Historic and archaeological feature protection.</t>
  </si>
  <si>
    <t>Pounds (£)</t>
  </si>
  <si>
    <t>HE3 - Removal of eyesore</t>
  </si>
  <si>
    <t xml:space="preserve">Units </t>
  </si>
  <si>
    <t>2017 Total</t>
  </si>
  <si>
    <t>2016 Total</t>
  </si>
  <si>
    <t>Option quantity</t>
  </si>
  <si>
    <t>370</t>
  </si>
  <si>
    <t>2964.16</t>
  </si>
  <si>
    <t>11</t>
  </si>
  <si>
    <t xml:space="preserve">Employment in the historic environment </t>
  </si>
  <si>
    <t>To function effectively, the historic environment needs an adequate workforce with the right set of skills across a range of occupations. There is no one measure of historic environment employment. This spreadsheet pulls together all the available sources which cover employment in a variety of fields.</t>
  </si>
  <si>
    <t xml:space="preserve">Heritage tourism employment </t>
  </si>
  <si>
    <r>
      <t xml:space="preserve">2008 </t>
    </r>
    <r>
      <rPr>
        <vertAlign val="superscript"/>
        <sz val="11"/>
        <color theme="1"/>
        <rFont val="Calibri"/>
        <family val="2"/>
        <scheme val="minor"/>
      </rPr>
      <t>[1]</t>
    </r>
  </si>
  <si>
    <r>
      <t xml:space="preserve">2015 </t>
    </r>
    <r>
      <rPr>
        <vertAlign val="superscript"/>
        <sz val="11"/>
        <color theme="1"/>
        <rFont val="Calibri"/>
        <family val="2"/>
        <scheme val="minor"/>
      </rPr>
      <t>[2]</t>
    </r>
  </si>
  <si>
    <t>Change 2018 to 2019</t>
  </si>
  <si>
    <t>% change 
2018 to 2019</t>
  </si>
  <si>
    <t>% change 
2008 to 2019</t>
  </si>
  <si>
    <t>Operation of historical sites and buildings and similar visitor attractions (SIC 91030)</t>
  </si>
  <si>
    <t>1 In 2007 the Standard Industry Classification was changed allowed for greater detail on some occupations including those in the cultural sector. The classification relating to heritage sites was changed. For this reason the data only goes back to 2007. The data is too volatile at a regional level to be reported</t>
  </si>
  <si>
    <t>2 indicates provisional data. Note the 2012 data was revised in Sept 2014 and 2013 data revised in Sept 2015</t>
  </si>
  <si>
    <t xml:space="preserve">Source: Business register and employment survey </t>
  </si>
  <si>
    <t>Historic Houses Members</t>
  </si>
  <si>
    <t>Permanent staff (Total FTE)</t>
  </si>
  <si>
    <t>Seasonal staff (Total FTE)</t>
  </si>
  <si>
    <t>Based on data provided by those Members that responded to the HH Visitor Numbers Survey carried out in 2012. The HH does not conduct staff surveys every year - it is only for years in which a survey has been conducted that data is available. Consequently the figures are likely to understate the numbers of staff employed by Members.</t>
  </si>
  <si>
    <t>2015 data is taken from an Independent Study into the Economic and Social Contribution of Independently Owned Historic Houses and Gardens published in November 2015 (DC Research Ltd.)</t>
  </si>
  <si>
    <t>Source: Historic Houses</t>
  </si>
  <si>
    <t xml:space="preserve">Local authority historic environment staff </t>
  </si>
  <si>
    <r>
      <t xml:space="preserve">2003 </t>
    </r>
    <r>
      <rPr>
        <vertAlign val="superscript"/>
        <sz val="11"/>
        <color theme="1"/>
        <rFont val="Calibri"/>
        <family val="2"/>
        <scheme val="minor"/>
      </rPr>
      <t>[2]</t>
    </r>
  </si>
  <si>
    <r>
      <t xml:space="preserve">2010 </t>
    </r>
    <r>
      <rPr>
        <vertAlign val="superscript"/>
        <sz val="11"/>
        <color theme="1"/>
        <rFont val="Calibri"/>
        <family val="2"/>
        <scheme val="minor"/>
      </rPr>
      <t>[3]</t>
    </r>
  </si>
  <si>
    <t>2020</t>
  </si>
  <si>
    <t>% change 2006 to 2018</t>
  </si>
  <si>
    <t>% change 2017 to 2018</t>
  </si>
  <si>
    <t xml:space="preserve">West Midlands </t>
  </si>
  <si>
    <t xml:space="preserve">South West </t>
  </si>
  <si>
    <t xml:space="preserve">England </t>
  </si>
  <si>
    <r>
      <t xml:space="preserve">2003 </t>
    </r>
    <r>
      <rPr>
        <vertAlign val="superscript"/>
        <sz val="11"/>
        <color theme="1"/>
        <rFont val="Calibri"/>
        <family val="2"/>
        <scheme val="minor"/>
      </rPr>
      <t>[3]</t>
    </r>
  </si>
  <si>
    <r>
      <t xml:space="preserve">2010 </t>
    </r>
    <r>
      <rPr>
        <vertAlign val="superscript"/>
        <sz val="11"/>
        <color theme="1"/>
        <rFont val="Calibri"/>
        <family val="2"/>
        <scheme val="minor"/>
      </rPr>
      <t>[4]</t>
    </r>
  </si>
  <si>
    <t xml:space="preserve">Source: Report on Local Authority Staff Resources, produced by Historic England, the Association of Local Government Archaeological Officers and the Institute of Historic Building Conservation </t>
  </si>
  <si>
    <t xml:space="preserve">3 Making comparisons with 2003 for local authority staff working on conservation and local authority historic environment staff should be treated with some caution as there are is some doubt as to whether the figures in 2003 were collected in the same way as in 2006 and 2008. This does not apply to the Archaeological staff data which has been collected consistently </t>
  </si>
  <si>
    <t>4 Data was collected on conservation officer staff in late 2009 and early 2010 for archaeology staff</t>
  </si>
  <si>
    <t>5 Data not collected in 2019</t>
  </si>
  <si>
    <t>* Data not available at time of publication.</t>
  </si>
  <si>
    <t xml:space="preserve">Archaeological Employment </t>
  </si>
  <si>
    <t>England, Year</t>
  </si>
  <si>
    <t>1998</t>
  </si>
  <si>
    <t>2004-2007</t>
  </si>
  <si>
    <t>% change 2009 to 2019</t>
  </si>
  <si>
    <t>% change 2018 to 2019</t>
  </si>
  <si>
    <t>Curatorial</t>
  </si>
  <si>
    <t>Commercial</t>
  </si>
  <si>
    <t>Numbers employed in archaeology</t>
  </si>
  <si>
    <t>Sources: Heritage Market Survey 2015, Heritage Market Survey 2014, Landward 2015 (HMS14); Archaeology Labour Market Intelligence: Profiling the Profession, State of the Archaeological Market Report April 2012; State of the Archaeological Market Report 2018</t>
  </si>
  <si>
    <t>Archaeology: Workforce profile England</t>
  </si>
  <si>
    <t xml:space="preserve">   </t>
  </si>
  <si>
    <t>Gender</t>
  </si>
  <si>
    <t xml:space="preserve">Female </t>
  </si>
  <si>
    <t xml:space="preserve">Male </t>
  </si>
  <si>
    <t>Ethnicity</t>
  </si>
  <si>
    <t>Black or Asian ethnic minority</t>
  </si>
  <si>
    <t xml:space="preserve">Disability </t>
  </si>
  <si>
    <t>Disabled or with limiting illness</t>
  </si>
  <si>
    <t>Workplace</t>
  </si>
  <si>
    <t>National Government Agencies</t>
  </si>
  <si>
    <t>Local Government</t>
  </si>
  <si>
    <t>Universities</t>
  </si>
  <si>
    <t xml:space="preserve">Private Sector </t>
  </si>
  <si>
    <t>Salary</t>
  </si>
  <si>
    <t>Median Salary</t>
  </si>
  <si>
    <t>£ 26, 000</t>
  </si>
  <si>
    <t>Source: Archaeology Labour Market Intelligence: Profiling the Profession</t>
  </si>
  <si>
    <t>Number of people working on pre 1919 buildings (construction)</t>
  </si>
  <si>
    <t>Source: Traditional Building Craft Skills in England, National Heritage Training Group</t>
  </si>
  <si>
    <t>Employment among Heritage Alliance Members England</t>
  </si>
  <si>
    <t>Permanent, Full Time</t>
  </si>
  <si>
    <t>Permanent, Part Time</t>
  </si>
  <si>
    <t>Temporary Seasonal Workers</t>
  </si>
  <si>
    <t>Temporary Project workers</t>
  </si>
  <si>
    <t>Local Groups</t>
  </si>
  <si>
    <t>Total employee numbers</t>
  </si>
  <si>
    <t>Source: Heritage Link (now Heritage Alliance)</t>
  </si>
  <si>
    <t xml:space="preserve">To function effectively, the historic environment needs an adequate workforce with right set of skills across a range of occupations. There is no one measure of historic environment employment. This spreadsheet pulls together all the available sources which cover employment in a variety of fields. </t>
  </si>
  <si>
    <t>Data not updated in 2019 or 2020.</t>
  </si>
  <si>
    <t>Name of Authority</t>
  </si>
  <si>
    <t>Total Conservation service (2018)</t>
  </si>
  <si>
    <t>Change in last year</t>
  </si>
  <si>
    <t>Archaeology Service total (2018)</t>
  </si>
  <si>
    <t>E07000223</t>
  </si>
  <si>
    <t>Adur</t>
  </si>
  <si>
    <t>Advised by Chichester District Council</t>
  </si>
  <si>
    <t>E07000026</t>
  </si>
  <si>
    <t>Allerdale</t>
  </si>
  <si>
    <t>Advised by Cumbria County Council</t>
  </si>
  <si>
    <t>E07000032</t>
  </si>
  <si>
    <t>Amber Valley</t>
  </si>
  <si>
    <t>Advised by Derbyshire County Council</t>
  </si>
  <si>
    <t>E07000224</t>
  </si>
  <si>
    <t>Arun</t>
  </si>
  <si>
    <t>E07000170</t>
  </si>
  <si>
    <t>Ashfield</t>
  </si>
  <si>
    <t>Advised by Nottinghamshire County Council</t>
  </si>
  <si>
    <t>E07000105</t>
  </si>
  <si>
    <t>Ashford</t>
  </si>
  <si>
    <t>Down 1</t>
  </si>
  <si>
    <t>Advised by Kent County Council</t>
  </si>
  <si>
    <t>E07000004</t>
  </si>
  <si>
    <t>Aylesbury Vale</t>
  </si>
  <si>
    <t>Up 1</t>
  </si>
  <si>
    <t>Advised by Buckinghamshire County Council</t>
  </si>
  <si>
    <t>E07000200</t>
  </si>
  <si>
    <t>Babergh</t>
  </si>
  <si>
    <t>Up 1.6</t>
  </si>
  <si>
    <t>Advised by Suffolk County Council</t>
  </si>
  <si>
    <t>E09000002</t>
  </si>
  <si>
    <t>Barking and Dagenham</t>
  </si>
  <si>
    <t>Advised by GLAAS</t>
  </si>
  <si>
    <t>E09000003</t>
  </si>
  <si>
    <t>Barnet</t>
  </si>
  <si>
    <t>E08000016</t>
  </si>
  <si>
    <t>Barnsley</t>
  </si>
  <si>
    <t>Advised by South Yorkshire Archaeology Service</t>
  </si>
  <si>
    <t>E07000027</t>
  </si>
  <si>
    <t>Barrow-in-Furness</t>
  </si>
  <si>
    <t>E07000066</t>
  </si>
  <si>
    <t>Basildon</t>
  </si>
  <si>
    <t>Up 0.05</t>
  </si>
  <si>
    <t>Advised by Essex County Council (Place Services)</t>
  </si>
  <si>
    <t>E07000084</t>
  </si>
  <si>
    <t>Basingstoke &amp; Deane</t>
  </si>
  <si>
    <t>Advised by Hampshire County Council</t>
  </si>
  <si>
    <t>E07000171</t>
  </si>
  <si>
    <t>Bassetlaw</t>
  </si>
  <si>
    <t>E06000022</t>
  </si>
  <si>
    <t>Bath &amp; North East Somerset</t>
  </si>
  <si>
    <t>E06000055</t>
  </si>
  <si>
    <t>Bedford</t>
  </si>
  <si>
    <t>E09000004</t>
  </si>
  <si>
    <t>Bexley</t>
  </si>
  <si>
    <t>Down 0.6</t>
  </si>
  <si>
    <t>E08000025</t>
  </si>
  <si>
    <t>Birmingham</t>
  </si>
  <si>
    <t>E07000129</t>
  </si>
  <si>
    <t>Blaby</t>
  </si>
  <si>
    <t>Advised by Leics County Council</t>
  </si>
  <si>
    <t>E06000008</t>
  </si>
  <si>
    <t>Blackburn with Darwen</t>
  </si>
  <si>
    <t>Currently advised by Lancashire Archaeological Advisory Service</t>
  </si>
  <si>
    <t>E06000009</t>
  </si>
  <si>
    <t>Blackpool</t>
  </si>
  <si>
    <t>E07000033</t>
  </si>
  <si>
    <t>Bolsover</t>
  </si>
  <si>
    <t>Up 0.2</t>
  </si>
  <si>
    <t>E08000001</t>
  </si>
  <si>
    <t>Bolton</t>
  </si>
  <si>
    <t>Advised by Greater Manchester</t>
  </si>
  <si>
    <t>E07000136</t>
  </si>
  <si>
    <t>Boston</t>
  </si>
  <si>
    <t>E06000058</t>
  </si>
  <si>
    <t>Bournemouth</t>
  </si>
  <si>
    <t>Advised by Dorset County Council</t>
  </si>
  <si>
    <t>E06000036</t>
  </si>
  <si>
    <t>Bracknell Forest</t>
  </si>
  <si>
    <t>Advised by Berkshire Archaeology</t>
  </si>
  <si>
    <t>E08000032</t>
  </si>
  <si>
    <t>Bradford</t>
  </si>
  <si>
    <t>Advised by West Yorkshire</t>
  </si>
  <si>
    <t>E07000067</t>
  </si>
  <si>
    <t>Braintree</t>
  </si>
  <si>
    <t>Down 0.3</t>
  </si>
  <si>
    <t>E07000143</t>
  </si>
  <si>
    <t>Breckland</t>
  </si>
  <si>
    <t>Advised by Norfolk County Council</t>
  </si>
  <si>
    <t>E09000005</t>
  </si>
  <si>
    <t>Brent</t>
  </si>
  <si>
    <t>E07000068</t>
  </si>
  <si>
    <t>Brentwood</t>
  </si>
  <si>
    <t>Down 0.2</t>
  </si>
  <si>
    <t>E07000144</t>
  </si>
  <si>
    <t>Broadland</t>
  </si>
  <si>
    <t>Broads Authority</t>
  </si>
  <si>
    <t>Advised by Norfolk Countu Council</t>
  </si>
  <si>
    <t>E09000006</t>
  </si>
  <si>
    <t>Bromley</t>
  </si>
  <si>
    <t>E07000234</t>
  </si>
  <si>
    <t>Bromsgrove</t>
  </si>
  <si>
    <t>Advised by Worcestershire County Council</t>
  </si>
  <si>
    <t>E07000095</t>
  </si>
  <si>
    <t>Broxbourne</t>
  </si>
  <si>
    <t>Advised by Hertordshire County Council</t>
  </si>
  <si>
    <t>E07000172</t>
  </si>
  <si>
    <t>Broxtowe</t>
  </si>
  <si>
    <t>E10000002</t>
  </si>
  <si>
    <t>Buckinghamshire County Council</t>
  </si>
  <si>
    <t>E07000117</t>
  </si>
  <si>
    <t>Burnley</t>
  </si>
  <si>
    <t>E08000002</t>
  </si>
  <si>
    <t>Bury</t>
  </si>
  <si>
    <t>E08000033</t>
  </si>
  <si>
    <t>Calderdale</t>
  </si>
  <si>
    <t>E07000008</t>
  </si>
  <si>
    <t>Cambridge</t>
  </si>
  <si>
    <t>Up 0.1</t>
  </si>
  <si>
    <t>Advised by Cambridgeshire County Council</t>
  </si>
  <si>
    <t>E10000003</t>
  </si>
  <si>
    <t>Cambridgeshire County Council</t>
  </si>
  <si>
    <t>E09000007</t>
  </si>
  <si>
    <t>Camden</t>
  </si>
  <si>
    <t>E07000192</t>
  </si>
  <si>
    <t>Cannock Chase</t>
  </si>
  <si>
    <t>Advised by Staffordshire County Council</t>
  </si>
  <si>
    <t>E07000106</t>
  </si>
  <si>
    <t>Canterbury</t>
  </si>
  <si>
    <t>E07000028</t>
  </si>
  <si>
    <t>Carlisle</t>
  </si>
  <si>
    <t>E07000069</t>
  </si>
  <si>
    <t>Castle Point</t>
  </si>
  <si>
    <t xml:space="preserve">None </t>
  </si>
  <si>
    <t>E06000056</t>
  </si>
  <si>
    <t>Central Bedfordshire</t>
  </si>
  <si>
    <t>E07000130</t>
  </si>
  <si>
    <t>Charnwood</t>
  </si>
  <si>
    <t>None</t>
  </si>
  <si>
    <t>E07000070</t>
  </si>
  <si>
    <t>Chelmsford</t>
  </si>
  <si>
    <t>E07000078</t>
  </si>
  <si>
    <t>Cheltenham</t>
  </si>
  <si>
    <t>Up 2</t>
  </si>
  <si>
    <t>Advised by Gloucestershire County Council</t>
  </si>
  <si>
    <t>E07000177</t>
  </si>
  <si>
    <t>Cherwell</t>
  </si>
  <si>
    <t>Up 0.4</t>
  </si>
  <si>
    <t>Advised by Oxfordshire County Council</t>
  </si>
  <si>
    <t>E06000049</t>
  </si>
  <si>
    <t>Cheshire East</t>
  </si>
  <si>
    <t>Advised by Cheshire Archaeology Planning Advisory Service</t>
  </si>
  <si>
    <t>E06000050</t>
  </si>
  <si>
    <t>Cheshire West &amp; Chester</t>
  </si>
  <si>
    <t>E07000034</t>
  </si>
  <si>
    <t>Chesterfield</t>
  </si>
  <si>
    <t>E07000225</t>
  </si>
  <si>
    <t>Chichester</t>
  </si>
  <si>
    <t>E07000005</t>
  </si>
  <si>
    <t>Chiltern</t>
  </si>
  <si>
    <t>Down 0.05</t>
  </si>
  <si>
    <t>E07000118</t>
  </si>
  <si>
    <t>Chorley</t>
  </si>
  <si>
    <t>Christchurch</t>
  </si>
  <si>
    <t>E09000001</t>
  </si>
  <si>
    <t>City and County of the City of London</t>
  </si>
  <si>
    <t>E06000023</t>
  </si>
  <si>
    <t>City of Bristol</t>
  </si>
  <si>
    <t>E06000015</t>
  </si>
  <si>
    <t>City of Derby</t>
  </si>
  <si>
    <t>E06000010</t>
  </si>
  <si>
    <t>City of Kingston upon Hull</t>
  </si>
  <si>
    <t>Up 1.8</t>
  </si>
  <si>
    <t>Advised by Humber Archaeology Partnership</t>
  </si>
  <si>
    <t>E06000016</t>
  </si>
  <si>
    <t>City of Leicester</t>
  </si>
  <si>
    <t>Down 1.5</t>
  </si>
  <si>
    <t>E06000018</t>
  </si>
  <si>
    <t>City of Nottingham</t>
  </si>
  <si>
    <t>Up 0.6</t>
  </si>
  <si>
    <t>E06000031</t>
  </si>
  <si>
    <t>City of Peterborough</t>
  </si>
  <si>
    <t>E06000026</t>
  </si>
  <si>
    <t>City of Plymouth</t>
  </si>
  <si>
    <t>Down 0.4</t>
  </si>
  <si>
    <t>E06000044</t>
  </si>
  <si>
    <t>City of Portsmouth</t>
  </si>
  <si>
    <t>City Council website says the planning service used Southampton City Council for archaeological advice</t>
  </si>
  <si>
    <t>E06000045</t>
  </si>
  <si>
    <t>City of Southampton</t>
  </si>
  <si>
    <t>E06000021</t>
  </si>
  <si>
    <t>City of Stoke-on-Trent</t>
  </si>
  <si>
    <t>E09000033</t>
  </si>
  <si>
    <t>City of Westminster</t>
  </si>
  <si>
    <t>E08000031</t>
  </si>
  <si>
    <t>City of Wolverhampton</t>
  </si>
  <si>
    <t>E07000071</t>
  </si>
  <si>
    <t>Colchester</t>
  </si>
  <si>
    <t>Down 0.8</t>
  </si>
  <si>
    <t>E07000029</t>
  </si>
  <si>
    <t>Copeland</t>
  </si>
  <si>
    <t>E07000150</t>
  </si>
  <si>
    <t>Corby</t>
  </si>
  <si>
    <t>Advised by Northants CC but only for large developments</t>
  </si>
  <si>
    <t>E06000052</t>
  </si>
  <si>
    <t>Cornwall</t>
  </si>
  <si>
    <t>E07000079</t>
  </si>
  <si>
    <t>Cotswold</t>
  </si>
  <si>
    <t>E06000047</t>
  </si>
  <si>
    <t>County Durham</t>
  </si>
  <si>
    <t>E06000019</t>
  </si>
  <si>
    <t>County of Herefordshire</t>
  </si>
  <si>
    <t>E08000026</t>
  </si>
  <si>
    <t>Coventry</t>
  </si>
  <si>
    <t>E07000163</t>
  </si>
  <si>
    <t>Craven</t>
  </si>
  <si>
    <t>Advised by North Yorkshire</t>
  </si>
  <si>
    <t>E07000226</t>
  </si>
  <si>
    <t>Crawley</t>
  </si>
  <si>
    <t>Down 0.5</t>
  </si>
  <si>
    <t>Advised by Surrey County Council</t>
  </si>
  <si>
    <t>E09000008</t>
  </si>
  <si>
    <t>Croydon</t>
  </si>
  <si>
    <t>E10000006</t>
  </si>
  <si>
    <t>Cumbria County Council</t>
  </si>
  <si>
    <t>E07000096</t>
  </si>
  <si>
    <t>Dacorum</t>
  </si>
  <si>
    <t>Advised by Hertfordshire County Council</t>
  </si>
  <si>
    <t>E06000005</t>
  </si>
  <si>
    <t>Darlington</t>
  </si>
  <si>
    <t>Advised by Durham County Council</t>
  </si>
  <si>
    <t>E07000107</t>
  </si>
  <si>
    <t>Dartford</t>
  </si>
  <si>
    <t>Dartmoor National Park Authority</t>
  </si>
  <si>
    <t>E07000151</t>
  </si>
  <si>
    <t>Daventry</t>
  </si>
  <si>
    <t>Advised by Northants County Council</t>
  </si>
  <si>
    <t>E10000007</t>
  </si>
  <si>
    <t>Derbyshire County Council</t>
  </si>
  <si>
    <t>E07000035</t>
  </si>
  <si>
    <t>Derbyshire Dales</t>
  </si>
  <si>
    <t>E10000008</t>
  </si>
  <si>
    <t>Devon County Council</t>
  </si>
  <si>
    <t>E08000017</t>
  </si>
  <si>
    <t>Doncaster</t>
  </si>
  <si>
    <t>E06000059</t>
  </si>
  <si>
    <t>Dorset County Council</t>
  </si>
  <si>
    <t>E07000108</t>
  </si>
  <si>
    <t>Dover</t>
  </si>
  <si>
    <t>E08000027</t>
  </si>
  <si>
    <t>Dudley</t>
  </si>
  <si>
    <t>E09000009</t>
  </si>
  <si>
    <t>Ealing</t>
  </si>
  <si>
    <t>E07000009</t>
  </si>
  <si>
    <t>East Cambridgeshire</t>
  </si>
  <si>
    <t>E07000040</t>
  </si>
  <si>
    <t>East Devon</t>
  </si>
  <si>
    <t>Advised by Devon County Council</t>
  </si>
  <si>
    <t>East Dorset</t>
  </si>
  <si>
    <t>E07000085</t>
  </si>
  <si>
    <t>East Hampshire</t>
  </si>
  <si>
    <t>E07000242</t>
  </si>
  <si>
    <t>East Hertfordshire</t>
  </si>
  <si>
    <t>E07000137</t>
  </si>
  <si>
    <t>East Lindsey</t>
  </si>
  <si>
    <t>Advised by Lincolnshire County Council</t>
  </si>
  <si>
    <t>E07000152</t>
  </si>
  <si>
    <t>East Northamptonshire</t>
  </si>
  <si>
    <t>E06000011</t>
  </si>
  <si>
    <t>East Riding of Yorkshire</t>
  </si>
  <si>
    <t>E07000193</t>
  </si>
  <si>
    <t>East Staffordshire</t>
  </si>
  <si>
    <t>E10000011</t>
  </si>
  <si>
    <t>East Sussex County Council</t>
  </si>
  <si>
    <t>E07000061</t>
  </si>
  <si>
    <t>Eastbourne</t>
  </si>
  <si>
    <t>Advised by East Sussex County Council</t>
  </si>
  <si>
    <t>E07000086</t>
  </si>
  <si>
    <t>Eastleigh</t>
  </si>
  <si>
    <t>E07000030</t>
  </si>
  <si>
    <t>Eden</t>
  </si>
  <si>
    <t>Up 0.9</t>
  </si>
  <si>
    <t>E07000207</t>
  </si>
  <si>
    <t>Elmbridge</t>
  </si>
  <si>
    <t>Up 1.1</t>
  </si>
  <si>
    <t>E09000010</t>
  </si>
  <si>
    <t>Enfield</t>
  </si>
  <si>
    <t>E07000072</t>
  </si>
  <si>
    <t>Epping Forest</t>
  </si>
  <si>
    <t>E07000208</t>
  </si>
  <si>
    <t>Epsom and Ewell</t>
  </si>
  <si>
    <t>E07000036</t>
  </si>
  <si>
    <t>Erewash</t>
  </si>
  <si>
    <t>E10000012</t>
  </si>
  <si>
    <t>Essex County Council</t>
  </si>
  <si>
    <t>Down 0.15</t>
  </si>
  <si>
    <t>E07000041</t>
  </si>
  <si>
    <t>Exeter</t>
  </si>
  <si>
    <t>Exmoor National Park Authority</t>
  </si>
  <si>
    <t>Up 0.8</t>
  </si>
  <si>
    <t>E07000087</t>
  </si>
  <si>
    <t>Fareham</t>
  </si>
  <si>
    <t>E07000010</t>
  </si>
  <si>
    <t>Fenland</t>
  </si>
  <si>
    <t>E07000245</t>
  </si>
  <si>
    <t>Forest Heath</t>
  </si>
  <si>
    <t>E07000080</t>
  </si>
  <si>
    <t>Forest of Dean</t>
  </si>
  <si>
    <t>Down 0.17</t>
  </si>
  <si>
    <t>Advised by Gloucestershire County Council Consultant for built environment lc</t>
  </si>
  <si>
    <t>E07000119</t>
  </si>
  <si>
    <t>Fylde</t>
  </si>
  <si>
    <t>E08000037</t>
  </si>
  <si>
    <t>Gateshead</t>
  </si>
  <si>
    <t>Advised by Tyne and Wear Specialist Conservation Team, Newcastle</t>
  </si>
  <si>
    <t>E07000173</t>
  </si>
  <si>
    <t>Gedling</t>
  </si>
  <si>
    <t>E07000081</t>
  </si>
  <si>
    <t>Gloucester</t>
  </si>
  <si>
    <t xml:space="preserve">Down 0.9 </t>
  </si>
  <si>
    <t>E10000013</t>
  </si>
  <si>
    <t>Gloucestershire County Council</t>
  </si>
  <si>
    <t>E07000088</t>
  </si>
  <si>
    <t>Gosport</t>
  </si>
  <si>
    <t>E07000109</t>
  </si>
  <si>
    <t>Gravesham</t>
  </si>
  <si>
    <t>E07000145</t>
  </si>
  <si>
    <t>Great Yarmouth</t>
  </si>
  <si>
    <t>E09000011</t>
  </si>
  <si>
    <t>Greenwich</t>
  </si>
  <si>
    <t>E07000209</t>
  </si>
  <si>
    <t>Guildford</t>
  </si>
  <si>
    <t>Up 0.32</t>
  </si>
  <si>
    <t>E09000012</t>
  </si>
  <si>
    <t>Hackney</t>
  </si>
  <si>
    <t>E06000006</t>
  </si>
  <si>
    <t>Halton</t>
  </si>
  <si>
    <t>E07000164</t>
  </si>
  <si>
    <t>Hambleton</t>
  </si>
  <si>
    <t>E09000013</t>
  </si>
  <si>
    <t>Hammersmith and Fulham</t>
  </si>
  <si>
    <t>E10000014</t>
  </si>
  <si>
    <t>Hampshire County Council</t>
  </si>
  <si>
    <t>E07000131</t>
  </si>
  <si>
    <t>Harborough</t>
  </si>
  <si>
    <t>E09000014</t>
  </si>
  <si>
    <t>Haringey</t>
  </si>
  <si>
    <t>E07000073</t>
  </si>
  <si>
    <t>Harlow</t>
  </si>
  <si>
    <t>E07000165</t>
  </si>
  <si>
    <t>Harrogate</t>
  </si>
  <si>
    <t>E09000015</t>
  </si>
  <si>
    <t>Harrow</t>
  </si>
  <si>
    <t>E07000089</t>
  </si>
  <si>
    <t>Hart</t>
  </si>
  <si>
    <t>E06000001</t>
  </si>
  <si>
    <t>Hartlepool</t>
  </si>
  <si>
    <t>Advised by Tees Archaeology</t>
  </si>
  <si>
    <t>E07000062</t>
  </si>
  <si>
    <t>Hastings</t>
  </si>
  <si>
    <t>E07000090</t>
  </si>
  <si>
    <t>Havant</t>
  </si>
  <si>
    <t>E09000016</t>
  </si>
  <si>
    <t>Havering</t>
  </si>
  <si>
    <t>E10000015</t>
  </si>
  <si>
    <t>Hertfordshire County Council</t>
  </si>
  <si>
    <t>E07000098</t>
  </si>
  <si>
    <t>Hertsmere</t>
  </si>
  <si>
    <t>Down 0.25</t>
  </si>
  <si>
    <t>E07000037</t>
  </si>
  <si>
    <t>High Peak</t>
  </si>
  <si>
    <t>E09000017</t>
  </si>
  <si>
    <t>Hillingdon</t>
  </si>
  <si>
    <t>E07000132</t>
  </si>
  <si>
    <t>Hinckley and Bosworth</t>
  </si>
  <si>
    <t>E07000227</t>
  </si>
  <si>
    <t>Horsham</t>
  </si>
  <si>
    <t>Consultant</t>
  </si>
  <si>
    <t>E09000018</t>
  </si>
  <si>
    <t>Hounslow</t>
  </si>
  <si>
    <t>E07000011</t>
  </si>
  <si>
    <t>Huntingdonshire</t>
  </si>
  <si>
    <t>E07000120</t>
  </si>
  <si>
    <t>Hyndburn</t>
  </si>
  <si>
    <t>E07000202</t>
  </si>
  <si>
    <t>Ipswich</t>
  </si>
  <si>
    <t>E06000046</t>
  </si>
  <si>
    <t>Isle of Wight</t>
  </si>
  <si>
    <t>E06000053</t>
  </si>
  <si>
    <t>Isles of Scilly</t>
  </si>
  <si>
    <t>Down 0.98</t>
  </si>
  <si>
    <t>Advised by Cornwall County Council</t>
  </si>
  <si>
    <t>E09000019</t>
  </si>
  <si>
    <t>Islington</t>
  </si>
  <si>
    <t>E09000020</t>
  </si>
  <si>
    <t>Kensington and Chelsea</t>
  </si>
  <si>
    <t>Down 2.1</t>
  </si>
  <si>
    <t>E10000016</t>
  </si>
  <si>
    <t>Kent County Council</t>
  </si>
  <si>
    <t>E07000153</t>
  </si>
  <si>
    <t>Kettering</t>
  </si>
  <si>
    <t>E07000146</t>
  </si>
  <si>
    <t>King's Lynn &amp; West Norfolk</t>
  </si>
  <si>
    <t>E09000021</t>
  </si>
  <si>
    <t>Kingston upon Thames</t>
  </si>
  <si>
    <t>E08000034</t>
  </si>
  <si>
    <t>Kirklees</t>
  </si>
  <si>
    <t>E08000011</t>
  </si>
  <si>
    <t>Knowsley</t>
  </si>
  <si>
    <t>Merseyside Environmental Advisory Service</t>
  </si>
  <si>
    <t>Lake District National Park Authority</t>
  </si>
  <si>
    <t>E09000022</t>
  </si>
  <si>
    <t>Lambeth</t>
  </si>
  <si>
    <t>Up 0.5</t>
  </si>
  <si>
    <t>E10000017</t>
  </si>
  <si>
    <t>Lancashire County Council</t>
  </si>
  <si>
    <t>Up 0.02</t>
  </si>
  <si>
    <t>E07000121</t>
  </si>
  <si>
    <t>Lancaster</t>
  </si>
  <si>
    <t>E08000035</t>
  </si>
  <si>
    <t>Leeds</t>
  </si>
  <si>
    <t>E10000018</t>
  </si>
  <si>
    <t>Leicestershire County Council</t>
  </si>
  <si>
    <t>Up 0.65</t>
  </si>
  <si>
    <t>E07000063</t>
  </si>
  <si>
    <t>Lewes</t>
  </si>
  <si>
    <t>E09000023</t>
  </si>
  <si>
    <t>Lewisham</t>
  </si>
  <si>
    <t>E07000194</t>
  </si>
  <si>
    <t>Lichfield</t>
  </si>
  <si>
    <t>E07000138</t>
  </si>
  <si>
    <t>Lincoln</t>
  </si>
  <si>
    <t>E10000019</t>
  </si>
  <si>
    <t>Lincolnshire County Council</t>
  </si>
  <si>
    <t>E08000012</t>
  </si>
  <si>
    <t>Liverpool</t>
  </si>
  <si>
    <t>E06000032</t>
  </si>
  <si>
    <t>Luton</t>
  </si>
  <si>
    <t>Advised by Central Bedfordshire</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</si>
  <si>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</si>
  <si>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</si>
  <si>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</si>
  <si>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</si>
  <si>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</si>
  <si>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</si>
  <si>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</si>
  <si>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</si>
  <si>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</si>
  <si>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</si>
  <si>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</si>
  <si>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</si>
  <si>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</si>
  <si>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</si>
  <si>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</si>
  <si>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</si>
  <si>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Advised by South West Heritage Trust for Somerset Council</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</si>
  <si>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</si>
  <si>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</si>
  <si>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</si>
  <si>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</si>
  <si>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</si>
  <si>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</si>
  <si>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</si>
  <si>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</si>
  <si>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</si>
  <si>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</si>
  <si>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</si>
  <si>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</si>
  <si>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</si>
  <si>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</si>
  <si>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</si>
  <si>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</si>
  <si>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New Forest National Park Authority</t>
  </si>
  <si>
    <t>E07000175</t>
  </si>
  <si>
    <t>Newark and Sherwood</t>
  </si>
  <si>
    <t>E08000021</t>
  </si>
  <si>
    <t>Newcastle upon Tyne</t>
  </si>
  <si>
    <t>E07000195</t>
  </si>
  <si>
    <t>Newcastle-under-Lyme</t>
  </si>
  <si>
    <t>E09000025</t>
  </si>
  <si>
    <t>Newham</t>
  </si>
  <si>
    <t>E10000020</t>
  </si>
  <si>
    <t>Norfolk County Council</t>
  </si>
  <si>
    <t>E07000043</t>
  </si>
  <si>
    <t>North Devon</t>
  </si>
  <si>
    <t>North Dorset</t>
  </si>
  <si>
    <t>Up 0.67</t>
  </si>
  <si>
    <t>E07000038</t>
  </si>
  <si>
    <t>North East Derbyshire</t>
  </si>
  <si>
    <t>E06000012</t>
  </si>
  <si>
    <t>North East Lincolnshire</t>
  </si>
  <si>
    <t>E07000099</t>
  </si>
  <si>
    <t>North Hertfordshire</t>
  </si>
  <si>
    <t>E07000139</t>
  </si>
  <si>
    <t>North Kesteven</t>
  </si>
  <si>
    <t>Advised by the Heritage Trust of Lincolnshire</t>
  </si>
  <si>
    <t>E06000013</t>
  </si>
  <si>
    <t>North Lincolnshire</t>
  </si>
  <si>
    <t>E07000147</t>
  </si>
  <si>
    <t>North Norfolk</t>
  </si>
  <si>
    <t>E06000024</t>
  </si>
  <si>
    <t>North Somerset</t>
  </si>
  <si>
    <t>E08000022</t>
  </si>
  <si>
    <t>North Tyneside</t>
  </si>
  <si>
    <t>E07000218</t>
  </si>
  <si>
    <t>North Warwickshire</t>
  </si>
  <si>
    <t>Advised by Warks County Council</t>
  </si>
  <si>
    <t>E07000134</t>
  </si>
  <si>
    <t>North West Leicestershire</t>
  </si>
  <si>
    <t>E10000023</t>
  </si>
  <si>
    <t>North Yorkshire</t>
  </si>
  <si>
    <t>North Yorkshire Moors National Park Authority</t>
  </si>
  <si>
    <t>E07000154</t>
  </si>
  <si>
    <t>Northampton Borough</t>
  </si>
  <si>
    <t>E10000021</t>
  </si>
  <si>
    <t>Northamptonshire County Council</t>
  </si>
  <si>
    <t>E06000057</t>
  </si>
  <si>
    <t>Northumberland</t>
  </si>
  <si>
    <t>Northumberland National Park Authority</t>
  </si>
  <si>
    <t>E07000148</t>
  </si>
  <si>
    <t>Norwich</t>
  </si>
  <si>
    <t>E10000024</t>
  </si>
  <si>
    <t>Nottinghamshire County Council</t>
  </si>
  <si>
    <t>E07000219</t>
  </si>
  <si>
    <t>Nuneaton and Bedworth</t>
  </si>
  <si>
    <t>E07000135</t>
  </si>
  <si>
    <t>Oadby and Wigston</t>
  </si>
  <si>
    <t>E08000004</t>
  </si>
  <si>
    <t>Oldham</t>
  </si>
  <si>
    <t>E07000178</t>
  </si>
  <si>
    <t>Oxford</t>
  </si>
  <si>
    <t>E10000025</t>
  </si>
  <si>
    <t>Oxfordshire County Council</t>
  </si>
  <si>
    <t>Peak District National Park Authority</t>
  </si>
  <si>
    <t>E07000122</t>
  </si>
  <si>
    <t>Pendle</t>
  </si>
  <si>
    <t>Poole</t>
  </si>
  <si>
    <t>E07000123</t>
  </si>
  <si>
    <t>Preston</t>
  </si>
  <si>
    <t>Purbeck</t>
  </si>
  <si>
    <t>E06000038</t>
  </si>
  <si>
    <t>Reading</t>
  </si>
  <si>
    <t>E09000026</t>
  </si>
  <si>
    <t>Redbridge</t>
  </si>
  <si>
    <t>E06000003</t>
  </si>
  <si>
    <t xml:space="preserve">Redcar and Cleveland </t>
  </si>
  <si>
    <t>E07000236</t>
  </si>
  <si>
    <t>Redditch</t>
  </si>
  <si>
    <t>Down 0.02</t>
  </si>
  <si>
    <t>E07000211</t>
  </si>
  <si>
    <t>Reigate and Banstead</t>
  </si>
  <si>
    <t>E07000124</t>
  </si>
  <si>
    <t>Ribble Valley</t>
  </si>
  <si>
    <t>E09000027</t>
  </si>
  <si>
    <t>Richmond upon Thames</t>
  </si>
  <si>
    <t>E07000166</t>
  </si>
  <si>
    <t>Richmondshire</t>
  </si>
  <si>
    <t>E08000005</t>
  </si>
  <si>
    <t>Rochdale</t>
  </si>
  <si>
    <t>E07000075</t>
  </si>
  <si>
    <t>Rochford</t>
  </si>
  <si>
    <t>Advised by Essex CC (Place Services)</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</si>
  <si>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</si>
  <si>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</si>
  <si>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</si>
  <si>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</si>
  <si>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</si>
  <si>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</si>
  <si>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</si>
  <si>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</si>
  <si>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</si>
  <si>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</si>
  <si>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</si>
  <si>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</si>
  <si>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</si>
  <si>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</si>
  <si>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</si>
  <si>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</si>
  <si>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</si>
  <si>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</si>
  <si>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</si>
  <si>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</si>
  <si>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</si>
  <si>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</si>
  <si>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Occasional advice from Dudley</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</si>
  <si>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</si>
  <si>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</si>
  <si>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</si>
  <si>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</si>
  <si>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</si>
  <si>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</si>
  <si>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</si>
  <si>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</si>
  <si>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</si>
  <si>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</si>
  <si>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</si>
  <si>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</si>
  <si>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</si>
  <si>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</si>
  <si>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</si>
  <si>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</si>
  <si>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</si>
  <si>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</si>
  <si>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</si>
  <si>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</si>
  <si>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E10000027</t>
  </si>
  <si>
    <t>Somerset County Council</t>
  </si>
  <si>
    <t>Down 1.05</t>
  </si>
  <si>
    <t>E07000006</t>
  </si>
  <si>
    <t>South Bucks</t>
  </si>
  <si>
    <t>Up 0.25</t>
  </si>
  <si>
    <t>E07000012</t>
  </si>
  <si>
    <t>South Cambridgeshire</t>
  </si>
  <si>
    <t>E07000039</t>
  </si>
  <si>
    <t>South Derbyshire</t>
  </si>
  <si>
    <t>South Downs National Park Authority</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</si>
  <si>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</si>
  <si>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</si>
  <si>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</si>
  <si>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</si>
  <si>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</si>
  <si>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</si>
  <si>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</si>
  <si>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</si>
  <si>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</si>
  <si>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</si>
  <si>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</si>
  <si>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</si>
  <si>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</si>
  <si>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</si>
  <si>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</si>
  <si>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</si>
  <si>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</si>
  <si>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</si>
  <si>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</si>
  <si>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</si>
  <si>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</si>
  <si>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</si>
  <si>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</si>
  <si>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</si>
  <si>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E06000033</t>
  </si>
  <si>
    <t>Southend on Sea</t>
  </si>
  <si>
    <t>E09000028</t>
  </si>
  <si>
    <t>Southwark</t>
  </si>
  <si>
    <t>E07000213</t>
  </si>
  <si>
    <t>Spelthorne</t>
  </si>
  <si>
    <t>E07000240</t>
  </si>
  <si>
    <t>St Albans</t>
  </si>
  <si>
    <t>St Edmundsbury</t>
  </si>
  <si>
    <t>E08000013</t>
  </si>
  <si>
    <t>St Helens</t>
  </si>
  <si>
    <t>E07000197</t>
  </si>
  <si>
    <t>Stafford</t>
  </si>
  <si>
    <t>E10000028</t>
  </si>
  <si>
    <t>Staffordshire County Council</t>
  </si>
  <si>
    <t>E07000198</t>
  </si>
  <si>
    <t>Staffordshire Moorlands</t>
  </si>
  <si>
    <t>E07000243</t>
  </si>
  <si>
    <t>Stevenage</t>
  </si>
  <si>
    <t>Advised by Herts CC</t>
  </si>
  <si>
    <t>E08000007</t>
  </si>
  <si>
    <t>Stockport</t>
  </si>
  <si>
    <t>E06000004</t>
  </si>
  <si>
    <t>Stockton-on-Tees</t>
  </si>
  <si>
    <t>E07000221</t>
  </si>
  <si>
    <t>Stratford-on-Avon</t>
  </si>
  <si>
    <t xml:space="preserve">Up 0.3 </t>
  </si>
  <si>
    <t>E07000082</t>
  </si>
  <si>
    <t>Stroud</t>
  </si>
  <si>
    <t>E07000244</t>
  </si>
  <si>
    <t>Suffolk Coastal</t>
  </si>
  <si>
    <t>E10000029</t>
  </si>
  <si>
    <t>Suffolk County Council</t>
  </si>
  <si>
    <t>E08000024</t>
  </si>
  <si>
    <t>Sunderland</t>
  </si>
  <si>
    <t>E10000030</t>
  </si>
  <si>
    <t>Surrey County Council</t>
  </si>
  <si>
    <t>E07000214</t>
  </si>
  <si>
    <t>Surrey Heath</t>
  </si>
  <si>
    <t>E09000029</t>
  </si>
  <si>
    <t>Sutton</t>
  </si>
  <si>
    <t>E07000113</t>
  </si>
  <si>
    <t>Swale</t>
  </si>
  <si>
    <t>E06000030</t>
  </si>
  <si>
    <t>Swindon</t>
  </si>
  <si>
    <t>Advised by Wiltshire Council</t>
  </si>
  <si>
    <t>E08000008</t>
  </si>
  <si>
    <t>Tameside</t>
  </si>
  <si>
    <t>E07000199</t>
  </si>
  <si>
    <t>Tamworth</t>
  </si>
  <si>
    <t>E07000215</t>
  </si>
  <si>
    <t>Tandrige</t>
  </si>
  <si>
    <t>E07000246</t>
  </si>
  <si>
    <t>Taunton Deane</t>
  </si>
  <si>
    <t>E07000045</t>
  </si>
  <si>
    <t>Teignbridge</t>
  </si>
  <si>
    <t>E06000020</t>
  </si>
  <si>
    <t>Telford &amp; Wrekin</t>
  </si>
  <si>
    <t>Advised by Shropshire CC's commercial HE service</t>
  </si>
  <si>
    <t>E07000076</t>
  </si>
  <si>
    <t>Tendring</t>
  </si>
  <si>
    <t>E07000093</t>
  </si>
  <si>
    <t>Test Valley</t>
  </si>
  <si>
    <t>E07000083</t>
  </si>
  <si>
    <t>Tewkesbury</t>
  </si>
  <si>
    <t>Advised by Glos County Council</t>
  </si>
  <si>
    <t>E07000114</t>
  </si>
  <si>
    <t>Thanet</t>
  </si>
  <si>
    <t>E06000043</t>
  </si>
  <si>
    <t>The City of Brighton and Hove</t>
  </si>
  <si>
    <t>E07000102</t>
  </si>
  <si>
    <t>Three River</t>
  </si>
  <si>
    <t>E06000034</t>
  </si>
  <si>
    <t>Thurrock</t>
  </si>
  <si>
    <t>E07000115</t>
  </si>
  <si>
    <t>Tonbridge and Malling</t>
  </si>
  <si>
    <t>E06000027</t>
  </si>
  <si>
    <t>Torbay</t>
  </si>
  <si>
    <t>E07000046</t>
  </si>
  <si>
    <t>Torridge</t>
  </si>
  <si>
    <t>E09000030</t>
  </si>
  <si>
    <t>Tower Hamlets</t>
  </si>
  <si>
    <t>E08000009</t>
  </si>
  <si>
    <t>Trafford</t>
  </si>
  <si>
    <t>E07000116</t>
  </si>
  <si>
    <t>Tunbridge Wells</t>
  </si>
  <si>
    <t>Down 0.1</t>
  </si>
  <si>
    <t>E07000077</t>
  </si>
  <si>
    <t>Uttlesford</t>
  </si>
  <si>
    <t>E07000180</t>
  </si>
  <si>
    <t>Vale of White Horse</t>
  </si>
  <si>
    <t>E08000036</t>
  </si>
  <si>
    <t>Wakefield</t>
  </si>
  <si>
    <t>E08000030</t>
  </si>
  <si>
    <t>Walsall</t>
  </si>
  <si>
    <t>Advised by Wolverhampton</t>
  </si>
  <si>
    <t>E09000031</t>
  </si>
  <si>
    <t>Waltham Forest</t>
  </si>
  <si>
    <t>E09000032</t>
  </si>
  <si>
    <t>Wandsworth</t>
  </si>
  <si>
    <t>E06000007</t>
  </si>
  <si>
    <t>Warrington</t>
  </si>
  <si>
    <t>E07000222</t>
  </si>
  <si>
    <t>Warwick</t>
  </si>
  <si>
    <t>E10000031</t>
  </si>
  <si>
    <t>Warwickshire County Council</t>
  </si>
  <si>
    <t>E07000103</t>
  </si>
  <si>
    <t>Watford</t>
  </si>
  <si>
    <t>Waveney</t>
  </si>
  <si>
    <t>E07000216</t>
  </si>
  <si>
    <t>Waverley</t>
  </si>
  <si>
    <t>E07000065</t>
  </si>
  <si>
    <t>Wealden</t>
  </si>
  <si>
    <t>E07000156</t>
  </si>
  <si>
    <t>Wellingborough</t>
  </si>
  <si>
    <t>E07000241</t>
  </si>
  <si>
    <t>Welwyn Hatfield</t>
  </si>
  <si>
    <t>E06000037</t>
  </si>
  <si>
    <t>West Berkshire</t>
  </si>
  <si>
    <t>E07000047</t>
  </si>
  <si>
    <t>West Devon</t>
  </si>
  <si>
    <t>West Dorset</t>
  </si>
  <si>
    <t>Up 1.67</t>
  </si>
  <si>
    <t>E07000127</t>
  </si>
  <si>
    <t>West Lancashire</t>
  </si>
  <si>
    <t>E07000142</t>
  </si>
  <si>
    <t>West Lindsey</t>
  </si>
  <si>
    <t>E07000181</t>
  </si>
  <si>
    <t>West Oxfordshire</t>
  </si>
  <si>
    <t>West Somerset</t>
  </si>
  <si>
    <t>E10000032</t>
  </si>
  <si>
    <t>West Sussex County Council</t>
  </si>
  <si>
    <t>Weymouth and Portland</t>
  </si>
  <si>
    <t>Up 0.97</t>
  </si>
  <si>
    <t>E08000010</t>
  </si>
  <si>
    <t>Wigan</t>
  </si>
  <si>
    <t>E06000054</t>
  </si>
  <si>
    <t>Wiltshire</t>
  </si>
  <si>
    <t>E07000094</t>
  </si>
  <si>
    <t>Winchester</t>
  </si>
  <si>
    <t>E06000040</t>
  </si>
  <si>
    <t>Windsor and Maidenhead</t>
  </si>
  <si>
    <t>E08000015</t>
  </si>
  <si>
    <t>Wirral</t>
  </si>
  <si>
    <t>E07000217</t>
  </si>
  <si>
    <t>Woking</t>
  </si>
  <si>
    <t>E06000041</t>
  </si>
  <si>
    <t>Wokingham</t>
  </si>
  <si>
    <t>E07000237</t>
  </si>
  <si>
    <t>Worcester</t>
  </si>
  <si>
    <t>E10000034</t>
  </si>
  <si>
    <t>Worcestershire County Council</t>
  </si>
  <si>
    <t>E07000229</t>
  </si>
  <si>
    <t>Worthing Borough Council</t>
  </si>
  <si>
    <t>E07000238</t>
  </si>
  <si>
    <t>Wychavon</t>
  </si>
  <si>
    <t>E07000007</t>
  </si>
  <si>
    <t>Wycombe</t>
  </si>
  <si>
    <t>E07000128</t>
  </si>
  <si>
    <t>Wyre</t>
  </si>
  <si>
    <t>E07000239</t>
  </si>
  <si>
    <t>Wyre Forest</t>
  </si>
  <si>
    <t>E06000014</t>
  </si>
  <si>
    <t>York</t>
  </si>
  <si>
    <t>Yorkshire Dales National Park Authority</t>
  </si>
  <si>
    <t>Up 16</t>
  </si>
  <si>
    <t>Source: Historic England, IHBC &amp; ALGAO</t>
  </si>
  <si>
    <t>Apprenticeships/Trainees in Heritage Related Skills</t>
  </si>
  <si>
    <t>There are long-standing concerns that skill shortages could be a problem in the historic environment sector. Skills gaps amongst existing staff have also received attention. This section explores the issue of training opportunities in the sector. It concentrates on the indicator for this section - the number of first year apprentices and trainees in heritage related skills.</t>
  </si>
  <si>
    <t>Total Level 2&amp;3 Learner Starts-includes both publicly and non-publicly funded courses</t>
  </si>
  <si>
    <t>Change 2012-2018</t>
  </si>
  <si>
    <t>Change 2017-2018</t>
  </si>
  <si>
    <t>Bricklayers</t>
  </si>
  <si>
    <t>Building envelope specialists</t>
  </si>
  <si>
    <t>Floorers</t>
  </si>
  <si>
    <t>Glaziers</t>
  </si>
  <si>
    <t xml:space="preserve">Painters and decorators </t>
  </si>
  <si>
    <t>Plasterers and dry liners</t>
  </si>
  <si>
    <t>Roofers</t>
  </si>
  <si>
    <t>Specialist building operatives nec*</t>
  </si>
  <si>
    <t>Wood trades and interior fit-out</t>
  </si>
  <si>
    <t xml:space="preserve">Source:Ofqual </t>
  </si>
  <si>
    <t>The Historic Environment Placements scheme closed in 2018/19, from 2019/20 the number of Historic Environment Adviser Apprentices will be recorded. These new apprenticeships focs on providing authoritative, specialist advice to those workign on heritage assets.</t>
  </si>
  <si>
    <r>
      <t xml:space="preserve">Number of Historic Environment Placements (HEPs) </t>
    </r>
    <r>
      <rPr>
        <vertAlign val="superscript"/>
        <sz val="11"/>
        <color theme="1"/>
        <rFont val="Calibri"/>
        <family val="2"/>
        <scheme val="minor"/>
      </rPr>
      <t>[4]</t>
    </r>
  </si>
  <si>
    <t>2 and 4 placement students</t>
  </si>
  <si>
    <t>5 placement students</t>
  </si>
  <si>
    <t>Number of Historic Environment Assistant Adviser Apprenticeships</t>
  </si>
  <si>
    <t>4 Previously called English Heritage Professional Placements in Conservation (EPPIC)</t>
  </si>
  <si>
    <t>Source: Historic England and CIfA</t>
  </si>
  <si>
    <t>Other data sources on training bursaries in the heritage sector - Heritage Lottery Fund</t>
  </si>
  <si>
    <t>Developed in response to concerns about skill shortages, the HLF training bursary scheme offers new entrants or existing staff with high quality work-based training.</t>
  </si>
  <si>
    <t>Lead Organisation</t>
  </si>
  <si>
    <t>Skills</t>
  </si>
  <si>
    <t>Geographical Coverage</t>
  </si>
  <si>
    <t>No. of Work-based Placements to be Delivered (2014)</t>
  </si>
  <si>
    <t>No. of Starters to March 2014</t>
  </si>
  <si>
    <t>No. of Completers to March 2014</t>
  </si>
  <si>
    <t>No. of Work-based Placements to be Delivered (2015)</t>
  </si>
  <si>
    <t>No. of Starters to March 2015</t>
  </si>
  <si>
    <t>No. of Completers to March 2015</t>
  </si>
  <si>
    <t>No. of Work-based Placements to be Delivered (2016)</t>
  </si>
  <si>
    <t>No. of Starters to March 2016</t>
  </si>
  <si>
    <t>No. of Completers to March 2016</t>
  </si>
  <si>
    <t>The Broads Authority*</t>
  </si>
  <si>
    <t>Reed and Sedge Cutting and Millwrighting</t>
  </si>
  <si>
    <t>Norfolk and Suffolk</t>
  </si>
  <si>
    <t>10 Reed/Sedge Cutters, 5 Millwrights</t>
  </si>
  <si>
    <t>English Heritage*</t>
  </si>
  <si>
    <t>Horticultural Skills in Historic Parks and Gardens</t>
  </si>
  <si>
    <t>UK wide</t>
  </si>
  <si>
    <r>
      <t xml:space="preserve">139 </t>
    </r>
    <r>
      <rPr>
        <vertAlign val="superscript"/>
        <sz val="11"/>
        <color theme="1"/>
        <rFont val="Calibri"/>
        <family val="2"/>
        <scheme val="minor"/>
      </rPr>
      <t>[1]</t>
    </r>
  </si>
  <si>
    <r>
      <t xml:space="preserve">120 </t>
    </r>
    <r>
      <rPr>
        <vertAlign val="superscript"/>
        <sz val="11"/>
        <color theme="1"/>
        <rFont val="Calibri"/>
        <family val="2"/>
        <scheme val="minor"/>
      </rPr>
      <t>[1]</t>
    </r>
  </si>
  <si>
    <t>National Trust/English Heritage*</t>
  </si>
  <si>
    <t>Traditional Building Skills</t>
  </si>
  <si>
    <t>England and Wales</t>
  </si>
  <si>
    <t>Guild of Cornish Hedgers</t>
  </si>
  <si>
    <t>Cornish Hedge Laying</t>
  </si>
  <si>
    <t>Devon and Cornwall</t>
  </si>
  <si>
    <t>Herefordshire Nature Trust (LEMUR Partnership)*</t>
  </si>
  <si>
    <t>Environmental Conservation Skills</t>
  </si>
  <si>
    <t>West Midlands, Yorkshire, South West</t>
  </si>
  <si>
    <t>Hampshire County Council*</t>
  </si>
  <si>
    <t xml:space="preserve">Transport Heritage Skills </t>
  </si>
  <si>
    <t>Institute of Conservation (ICON)*</t>
  </si>
  <si>
    <t>Object, Textile and Paper Consevation</t>
  </si>
  <si>
    <t>Institute of Field Archaeologists*</t>
  </si>
  <si>
    <t>Archaeological Skills</t>
  </si>
  <si>
    <t>*These projects are now completed</t>
  </si>
  <si>
    <t>Source: Heritage Lottery Fund and IfA</t>
  </si>
  <si>
    <t>HLF Skills 4 the Future Programme Grantees</t>
  </si>
  <si>
    <t>Delivering Historic Environment-related skills and England only</t>
  </si>
  <si>
    <t>2010 Awards</t>
  </si>
  <si>
    <t>No. of Work-based Placements to be Delivered (2017)</t>
  </si>
  <si>
    <t>No. of Starters to March 2017</t>
  </si>
  <si>
    <t>No. of Completers to March 2017</t>
  </si>
  <si>
    <t>Cheshire West &amp; Chester Council*</t>
  </si>
  <si>
    <t>Stone masonry; joinery</t>
  </si>
  <si>
    <t>The Council for British Archaeology*</t>
  </si>
  <si>
    <t>Community archaeology</t>
  </si>
  <si>
    <t>Eastside Community Heritage*</t>
  </si>
  <si>
    <t xml:space="preserve">Oral history and community engagement skills </t>
  </si>
  <si>
    <t>East Sussex County Council*</t>
  </si>
  <si>
    <t>Heritage building skills</t>
  </si>
  <si>
    <t>Hampshire County Council - Economic Development Office*</t>
  </si>
  <si>
    <t>Surveying and maintenance of historic ships; horticulture; learning</t>
  </si>
  <si>
    <t>Lincolnshire County Council*</t>
  </si>
  <si>
    <t>Stone masonry; joinery; leadwork</t>
  </si>
  <si>
    <t xml:space="preserve">East Midlands
</t>
  </si>
  <si>
    <t>Mid Hants Railway Ltd &amp; Mid Hants Railway Preservation Society Ltd*</t>
  </si>
  <si>
    <t>Heritage engineering</t>
  </si>
  <si>
    <t>National Heritage Ironwork Group*</t>
  </si>
  <si>
    <t>Heritage ironworking</t>
  </si>
  <si>
    <t>East Midlands, London, North West, South West, Yorkshire</t>
  </si>
  <si>
    <r>
      <t xml:space="preserve">National Heritage Training Group* </t>
    </r>
    <r>
      <rPr>
        <vertAlign val="superscript"/>
        <sz val="11"/>
        <color theme="1"/>
        <rFont val="Calibri"/>
        <family val="2"/>
        <scheme val="minor"/>
      </rPr>
      <t>[5]</t>
    </r>
  </si>
  <si>
    <t>National Trust for Places of Historic Interest*</t>
  </si>
  <si>
    <t>Horticulture; learning; curatorial skills</t>
  </si>
  <si>
    <t>North East, South East, South West, Wales, West Midlands, Yorkshire</t>
  </si>
  <si>
    <t>North Pennines AONB Partnership*</t>
  </si>
  <si>
    <t>Dry stone walling; natural heritage conservation</t>
  </si>
  <si>
    <t>Peterborough Environment City Trust*</t>
  </si>
  <si>
    <t>Built environment conservation; horticulture; learning skills (in landscape-scale settings)</t>
  </si>
  <si>
    <t>Stockport MBC*</t>
  </si>
  <si>
    <t>Building skills; horticulture; learning</t>
  </si>
  <si>
    <t>Tyne &amp; Wear Archives and Museums*</t>
  </si>
  <si>
    <t>Canal and Rivers Trust*</t>
  </si>
  <si>
    <t>Boatbuilding and repair skills</t>
  </si>
  <si>
    <t>2013/14 Awards</t>
  </si>
  <si>
    <t>No. of Work-based Placements to be Delivered (2018)</t>
  </si>
  <si>
    <t>No. of Starters to March 2018</t>
  </si>
  <si>
    <t>No. of Completers to March 2018</t>
  </si>
  <si>
    <t>No. of Work-based Placements to be Delivered (2019)</t>
  </si>
  <si>
    <t>No. of Starters to March 2019</t>
  </si>
  <si>
    <t>No. of Completers to March 2019</t>
  </si>
  <si>
    <t>Boiler Engineering Skills Training Trust*</t>
  </si>
  <si>
    <t>Repair and maintenance of the locomotive-type steam boiler</t>
  </si>
  <si>
    <t>South East, South West, West Midlands, North West, Yorkshire &amp; Humber</t>
  </si>
  <si>
    <t>Canal &amp; River Trust*</t>
  </si>
  <si>
    <t xml:space="preserve">Canal infrastructure conservation skills including  historic brick and stone work; carpentry </t>
  </si>
  <si>
    <t>West Midlands, North West, South West, Wales</t>
  </si>
  <si>
    <t>Chiltern Open Air Museum</t>
  </si>
  <si>
    <t>Historic building skills; heritage rural skills;  public engagement skills</t>
  </si>
  <si>
    <t>Curation of plant collections; historic garden management</t>
  </si>
  <si>
    <t>UK</t>
  </si>
  <si>
    <t>Leeds City Council*</t>
  </si>
  <si>
    <t>Maintain, repair and refurbish traditional buildings</t>
  </si>
  <si>
    <t>Yorkshire &amp; Humber</t>
  </si>
  <si>
    <t>London Borough of Richmond Upon Thames</t>
  </si>
  <si>
    <t>Heritage building management;  public engagement</t>
  </si>
  <si>
    <t>National Heritage Training Group (NHTG)*</t>
  </si>
  <si>
    <t>National Historic Ships Committee*</t>
  </si>
  <si>
    <t>Maintenance and operation of historic vessels</t>
  </si>
  <si>
    <t>South West, East of England</t>
  </si>
  <si>
    <t>National Trust for Places of Historic Interest or Natural Beauty*</t>
  </si>
  <si>
    <t>Volunteer management</t>
  </si>
  <si>
    <t>Prince's Foundation for Building Community*</t>
  </si>
  <si>
    <t>Stonemasonry; carpentry; plastering; roofing</t>
  </si>
  <si>
    <t>South West, South East, Yorkshire &amp; Humber, East of England, North West</t>
  </si>
  <si>
    <t>2018 Awards</t>
  </si>
  <si>
    <t>No. of Work-based Placements to be Delivered (2020)</t>
  </si>
  <si>
    <t>No. of Starters to March 2020</t>
  </si>
  <si>
    <t>No. of Completers to March 2020</t>
  </si>
  <si>
    <t>Boiler Engineering Skills Training Trust</t>
  </si>
  <si>
    <t>Historical mechanical engineering skills</t>
  </si>
  <si>
    <t>Dry Stone Walling Association</t>
  </si>
  <si>
    <t>Dry stone walling</t>
  </si>
  <si>
    <t>Traditional building skills; archaeology; public engagement</t>
  </si>
  <si>
    <t>5 Does not include 240 short courses offered to give an introduction to the built heritage sector</t>
  </si>
  <si>
    <t xml:space="preserve">Funding for the historic environment - Natural environment </t>
  </si>
  <si>
    <t xml:space="preserve">Funding for the historic environment - Private sector </t>
  </si>
  <si>
    <t xml:space="preserve">Funding for the historic environment - Voluntary and religious sector </t>
  </si>
  <si>
    <t>Funding for the historic environment - Public sector</t>
  </si>
  <si>
    <t>Includes ONS Geography Codes</t>
  </si>
  <si>
    <t>ONS Code</t>
  </si>
  <si>
    <t>Tables</t>
  </si>
  <si>
    <t>Capacity building</t>
  </si>
  <si>
    <t>Indicators of heritage investments from private, public and voluntary sectors as well as the skills and capacity of the sector</t>
  </si>
  <si>
    <t xml:space="preserve">NLHF funding </t>
  </si>
  <si>
    <t>Value (£)</t>
  </si>
  <si>
    <t>Intangible heritage**</t>
  </si>
  <si>
    <t>Land and biodiversity***</t>
  </si>
  <si>
    <t xml:space="preserve">Applications and projects by Size </t>
  </si>
  <si>
    <t>% of spend</t>
  </si>
  <si>
    <t>Success rate (approx)</t>
  </si>
  <si>
    <t>Historic England funding</t>
  </si>
  <si>
    <t>Total income  (£ Million)</t>
  </si>
  <si>
    <t>English Heritage funding</t>
  </si>
  <si>
    <t>15.8*</t>
  </si>
  <si>
    <t>*As part of the New Model restructure, English Heritage were also given an £80million grant for specific and restricted use (£40.3 million remaining at the end of the 2017/18 FY)</t>
  </si>
  <si>
    <t>Local Authority Staff</t>
  </si>
  <si>
    <t>LA Staff Conservation</t>
  </si>
  <si>
    <t>LA Staff Archaeology</t>
  </si>
  <si>
    <t>Staff type</t>
  </si>
  <si>
    <t>Income/expenditure</t>
  </si>
  <si>
    <t>Grant type</t>
  </si>
  <si>
    <t>NLHF Investment 1994/95-2019/20</t>
  </si>
  <si>
    <t>** Not available at time of publication</t>
  </si>
  <si>
    <t>% change 
2006-20</t>
  </si>
  <si>
    <t>% change
2018-2020</t>
  </si>
  <si>
    <t>2. Summary</t>
  </si>
  <si>
    <t>3. HE Funding &amp; Resources</t>
  </si>
  <si>
    <t>4. HE Grant Spend (Regional)</t>
  </si>
  <si>
    <t>5. Funding &amp; Resources EH</t>
  </si>
  <si>
    <t>6. Funding &amp; Resources NLHF</t>
  </si>
  <si>
    <t>7. Public Sector Funding</t>
  </si>
  <si>
    <t>8. Funding Voluntary Sector</t>
  </si>
  <si>
    <t>9. Funding Private Sector</t>
  </si>
  <si>
    <t>10. Natural Environment Funding</t>
  </si>
  <si>
    <t>11. Capacity - Employment</t>
  </si>
  <si>
    <t>12. Capacity - Employment LAs</t>
  </si>
  <si>
    <t>13. Skills - apprent. and training</t>
  </si>
  <si>
    <t>% projects 
funded</t>
  </si>
  <si>
    <t>Summary</t>
  </si>
  <si>
    <t>NLHF investment by size</t>
  </si>
  <si>
    <t>NLHF Investment by Type</t>
  </si>
  <si>
    <t>NLHF Investment by Region</t>
  </si>
  <si>
    <t>HE - Income and grant-in-aid</t>
  </si>
  <si>
    <t>HE - Expenditure</t>
  </si>
  <si>
    <t>HE - Total value of grants</t>
  </si>
  <si>
    <t>HE - National grant spend by type and region</t>
  </si>
  <si>
    <t>HE - Regional grant expenditure and offers</t>
  </si>
  <si>
    <t>EH - Income and grant-in-aid</t>
  </si>
  <si>
    <t>EH - Expenditure</t>
  </si>
  <si>
    <t>NLHF Headline Statistics</t>
  </si>
  <si>
    <t>HH - Seasonal Staff</t>
  </si>
  <si>
    <t>HH - Permanent Staff</t>
  </si>
  <si>
    <t>Local Authorities - Staff working on conservation</t>
  </si>
  <si>
    <t>Local Authorities - Staff working on archaeology</t>
  </si>
  <si>
    <t>Local Authorities - Total historic environment staff</t>
  </si>
  <si>
    <t>Voluntary heritage sector employment</t>
  </si>
  <si>
    <t>Heritage craft skills employment</t>
  </si>
  <si>
    <t>Archaeology - employment</t>
  </si>
  <si>
    <t>Archaeology - Workforce profile</t>
  </si>
  <si>
    <t>Local Authorities - Historic environment staff by LA</t>
  </si>
  <si>
    <t>Total Level 2 and 3 learner starts</t>
  </si>
  <si>
    <t>HE - Training schemes in the heritage sector</t>
  </si>
  <si>
    <t>HLF - Training bursary scheme</t>
  </si>
  <si>
    <t>HLF - Skills 4 the Future programme grantees - 2010 awards</t>
  </si>
  <si>
    <t>HLF - Skills 4 the Future programme grantees - 2018 awards</t>
  </si>
  <si>
    <t>HLF - Skills 4 the Future programme grantees - 2013-14 awards</t>
  </si>
  <si>
    <t>London and South - SUMMARY</t>
  </si>
  <si>
    <t>Countryside Stewardship Agreements - 2019 total</t>
  </si>
  <si>
    <t>Countryside Stewardship Agreements - 2018 total</t>
  </si>
  <si>
    <t>Countryside Stewardship Agreements - 2017 mid tier</t>
  </si>
  <si>
    <t>Countryside Stewardship Agreements - 2017 higher tier</t>
  </si>
  <si>
    <t>Countryside Stewardship Agreements - 2017 total</t>
  </si>
  <si>
    <t>Countryside Stewardship Agreements - 2016 total</t>
  </si>
  <si>
    <t>Countryside Stewardship Agreements - 2020 total</t>
  </si>
  <si>
    <t>1. Summary</t>
  </si>
  <si>
    <t>2. HE Funding &amp; Resources</t>
  </si>
  <si>
    <t>3. HE Grant Spend (Regional)</t>
  </si>
  <si>
    <t>4. Funding &amp; Resources EH</t>
  </si>
  <si>
    <t>5. Funding &amp; Resources NLHF</t>
  </si>
  <si>
    <t>6. Public Sector Funding</t>
  </si>
  <si>
    <t>7. Funding Voluntary Sector</t>
  </si>
  <si>
    <t>8. Funding Private Sector</t>
  </si>
  <si>
    <t>9. Natural Environment Funding</t>
  </si>
  <si>
    <t>10. Capacity - Employment</t>
  </si>
  <si>
    <t>11. Capacity - Employment LAs</t>
  </si>
  <si>
    <t>12. Skills - apprent. and training</t>
  </si>
  <si>
    <r>
      <t xml:space="preserve">The National Lottery Heritage Fund </t>
    </r>
    <r>
      <rPr>
        <vertAlign val="superscript"/>
        <sz val="11"/>
        <color theme="1"/>
        <rFont val="Calibri"/>
        <family val="2"/>
        <scheme val="minor"/>
      </rPr>
      <t>[1]</t>
    </r>
    <r>
      <rPr>
        <sz val="11"/>
        <color theme="1"/>
        <rFont val="Calibri"/>
        <family val="2"/>
      </rPr>
      <t xml:space="preserve"> is the largest source of public funding for the historic environment in the 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</si>
</sst>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_-&quot;£&quot;* #,##0_-;\-&quot;£&quot;* #,##0_-;_-&quot;£&quot;* &quot;-&quot;??_-;_-@_-"/>
    <numFmt numFmtId="168" formatCode="&quot;£&quot;#,##0"/>
    <numFmt numFmtId="169" formatCode="#,##0_ ;\-#,##0\ "/>
    <numFmt numFmtId="170" formatCode="&quot;£&quot;#,##0.0"/>
    <numFmt numFmtId="171" formatCode="0.0"/>
    <numFmt numFmtId="172" formatCode="&quot;£&quot;#,##0.00"/>
    <numFmt numFmtId="173" formatCode="_-[$£-809]* #,##0.00_-;\-[$£-809]* #,##0.00_-;_-[$£-809]* &quot;-&quot;??_-;_-@_-"/>
  </numFmts>
  <fonts count="28" x14ac:knownFonts="1">
    <font>
      <sz val="11"/>
      <color theme="1"/>
      <name val="Calibri"/>
      <family val="2"/>
    </font>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u/>
      <sz val="10"/>
      <color indexed="12"/>
      <name val="Arial"/>
      <family val="2"/>
    </font>
    <font>
      <sz val="11"/>
      <name val="Calibri"/>
      <family val="2"/>
      <scheme val="minor"/>
    </font>
    <font>
      <b/>
      <sz val="11"/>
      <color theme="0"/>
      <name val="Calibri"/>
      <family val="2"/>
      <scheme val="minor"/>
    </font>
    <font>
      <b/>
      <sz val="1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Calibri"/>
      <family val="2"/>
      <scheme val="minor"/>
    </font>
    <font>
      <sz val="24"/>
      <name val="Source Sans Pro"/>
      <family val="2"/>
    </font>
    <font>
      <sz val="14"/>
      <color theme="2" tint="-0.749961851863155"/>
      <name val="Arial"/>
      <family val="2"/>
    </font>
    <font>
      <sz val="11"/>
      <color theme="1"/>
      <name val="Calibri"/>
      <family val="2"/>
    </font>
    <font>
      <sz val="21"/>
      <color theme="2" tint="-0.749961851863155"/>
      <name val="Arial"/>
      <family val="2"/>
    </font>
    <font>
      <b/>
      <sz val="11"/>
      <color theme="1"/>
      <name val="Calibri"/>
      <family val="2"/>
    </font>
    <font>
      <sz val="14"/>
      <color theme="1"/>
      <name val="Calibri"/>
      <family val="2"/>
    </font>
    <font>
      <sz val="8"/>
      <name val="Calibri"/>
      <family val="2"/>
    </font>
    <font>
      <sz val="24"/>
      <name val="Calibri"/>
      <family val="2"/>
    </font>
    <font>
      <sz val="22"/>
      <name val="Calibri"/>
      <family val="2"/>
    </font>
    <font>
      <sz val="48"/>
      <name val="Calibri"/>
      <family val="2"/>
    </font>
    <font>
      <sz val="14"/>
      <color theme="2" tint="-0.749961851863155"/>
      <name val="Calibri"/>
      <family val="2"/>
    </font>
    <font>
      <u/>
      <sz val="10"/>
      <color indexed="12"/>
      <name val="Calibri"/>
      <family val="2"/>
    </font>
    <font>
      <u/>
      <sz val="11"/>
      <color indexed="12"/>
      <name val="Calibri"/>
      <family val="2"/>
    </font>
    <font>
      <sz val="21"/>
      <color theme="2" tint="-0.749961851863155"/>
      <name val="Calibri"/>
      <family val="2"/>
    </font>
    <font>
      <sz val="8"/>
      <color theme="1"/>
      <name val="Calibri"/>
      <family val="2"/>
    </font>
    <font>
      <sz val="14"/>
      <color theme="3"/>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theme="4" tint="-0.249977111117893"/>
        <bgColor theme="4"/>
      </patternFill>
    </fill>
    <fill>
      <patternFill patternType="solid">
        <fgColor theme="4" tint="-0.249977111117893"/>
        <bgColor indexed="64"/>
      </patternFill>
    </fill>
    <fill>
      <patternFill patternType="solid">
        <fgColor theme="8" tint="-0.49998474074526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style="thin">
        <color theme="4" tint="0.39997558519241921"/>
      </top>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style="thin">
        <color theme="3" tint="-0.249977111117893"/>
      </left>
      <right/>
      <top style="thin">
        <color theme="3" tint="-0.249977111117893"/>
      </top>
      <bottom style="thin">
        <color theme="4" tint="0.39997558519241921"/>
      </bottom>
      <diagonal/>
    </border>
    <border>
      <left/>
      <right/>
      <top style="thin">
        <color theme="3" tint="-0.249977111117893"/>
      </top>
      <bottom style="thin">
        <color theme="4" tint="0.39997558519241921"/>
      </bottom>
      <diagonal/>
    </border>
    <border>
      <left/>
      <right style="thin">
        <color theme="3" tint="-0.249977111117893"/>
      </right>
      <top style="thin">
        <color theme="3" tint="-0.249977111117893"/>
      </top>
      <bottom style="thin">
        <color theme="4" tint="0.39997558519241921"/>
      </bottom>
      <diagonal/>
    </border>
    <border>
      <left style="thin">
        <color theme="4"/>
      </left>
      <right/>
      <top/>
      <bottom style="thin">
        <color theme="3" tint="-0.249977111117893"/>
      </bottom>
      <diagonal/>
    </border>
    <border>
      <left style="thin">
        <color theme="4"/>
      </left>
      <right style="thin">
        <color theme="3" tint="-0.249977111117893"/>
      </right>
      <top/>
      <bottom style="thin">
        <color theme="3" tint="-0.249977111117893"/>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alignment vertical="top"/>
      <protection locked="0"/>
    </xf>
    <xf numFmtId="44" fontId="2" fillId="0" borderId="0" applyFont="0" applyFill="0" applyBorder="0" applyAlignment="0" applyProtection="0"/>
    <xf numFmtId="0" fontId="13" fillId="0" borderId="0" applyFill="0" applyBorder="0" applyAlignment="0" applyProtection="0"/>
    <xf numFmtId="0" fontId="12" fillId="0" borderId="0" applyFill="0" applyBorder="0" applyAlignment="0" applyProtection="0"/>
    <xf numFmtId="0" fontId="11" fillId="0" borderId="0" applyFill="0" applyBorder="0" applyProtection="0">
      <alignment vertical="top"/>
    </xf>
    <xf numFmtId="0" fontId="15" fillId="0" borderId="0" applyFill="0" applyBorder="0" applyAlignment="0" applyProtection="0"/>
  </cellStyleXfs>
  <cellXfs count="257">
    <xf numFmtId="0" fontId="0" fillId="0" borderId="0" xfId="0"/>
    <xf numFmtId="0" fontId="0" fillId="0" borderId="0" xfId="0" applyBorder="1"/>
    <xf numFmtId="0" fontId="0" fillId="0" borderId="0" xfId="0"/>
    <xf numFmtId="0" fontId="0" fillId="0" borderId="0" xfId="0" applyAlignment="1">
      <alignment wrapText="1"/>
    </xf>
    <xf numFmtId="0" fontId="0" fillId="0" borderId="0" xfId="0" applyAlignment="1">
      <alignment horizontal="right"/>
    </xf>
    <xf numFmtId="9" fontId="0" fillId="0" borderId="0" xfId="2" applyFont="1"/>
    <xf numFmtId="165" fontId="0" fillId="0" borderId="0" xfId="1" applyNumberFormat="1" applyFont="1"/>
    <xf numFmtId="0" fontId="3" fillId="0" borderId="0" xfId="0" applyFont="1"/>
    <xf numFmtId="164" fontId="3" fillId="0" borderId="0" xfId="1" applyNumberFormat="1" applyFont="1"/>
    <xf numFmtId="0" fontId="8" fillId="0" borderId="0" xfId="0" applyFont="1" applyFill="1" applyBorder="1"/>
    <xf numFmtId="44" fontId="0" fillId="0" borderId="0" xfId="4" applyFont="1"/>
    <xf numFmtId="0" fontId="3" fillId="2" borderId="0" xfId="0" applyFont="1" applyFill="1"/>
    <xf numFmtId="164" fontId="3" fillId="2" borderId="0" xfId="1" applyNumberFormat="1" applyFont="1" applyFill="1"/>
    <xf numFmtId="0" fontId="6" fillId="2" borderId="0" xfId="0" applyFont="1" applyFill="1" applyAlignment="1">
      <alignment horizontal="left"/>
    </xf>
    <xf numFmtId="0" fontId="0" fillId="0" borderId="0" xfId="0" applyAlignment="1">
      <alignment vertical="top" wrapText="1"/>
    </xf>
    <xf numFmtId="0" fontId="0" fillId="0" borderId="0" xfId="0" applyAlignment="1">
      <alignment vertical="top"/>
    </xf>
    <xf numFmtId="167" fontId="3" fillId="0" borderId="0" xfId="4" applyNumberFormat="1" applyFont="1"/>
    <xf numFmtId="9" fontId="3" fillId="0" borderId="0" xfId="2" applyFont="1"/>
    <xf numFmtId="0" fontId="8" fillId="0" borderId="0" xfId="0" applyFont="1" applyFill="1" applyBorder="1" applyAlignment="1">
      <alignment horizontal="left"/>
    </xf>
    <xf numFmtId="0" fontId="0" fillId="3" borderId="0" xfId="0" applyFill="1"/>
    <xf numFmtId="0" fontId="0" fillId="0" borderId="0" xfId="0" applyFont="1"/>
    <xf numFmtId="0" fontId="0" fillId="0" borderId="0" xfId="0"/>
    <xf numFmtId="0" fontId="3" fillId="0" borderId="0" xfId="0" applyFont="1"/>
    <xf numFmtId="164" fontId="3" fillId="2" borderId="0" xfId="0" applyNumberFormat="1" applyFont="1" applyFill="1"/>
    <xf numFmtId="164" fontId="3" fillId="0" borderId="0" xfId="0" applyNumberFormat="1" applyFont="1"/>
    <xf numFmtId="168" fontId="3" fillId="0" borderId="0" xfId="2" applyNumberFormat="1" applyFont="1"/>
    <xf numFmtId="3" fontId="3" fillId="0" borderId="0" xfId="1" applyNumberFormat="1" applyFont="1"/>
    <xf numFmtId="171" fontId="6" fillId="0" borderId="0" xfId="0" applyNumberFormat="1" applyFont="1"/>
    <xf numFmtId="0" fontId="0" fillId="0" borderId="0" xfId="0" applyAlignment="1">
      <alignment horizontal="left"/>
    </xf>
    <xf numFmtId="0" fontId="0" fillId="0" borderId="0" xfId="0" applyBorder="1"/>
    <xf numFmtId="0" fontId="0" fillId="0" borderId="0" xfId="0"/>
    <xf numFmtId="0" fontId="0" fillId="0" borderId="0" xfId="0" applyAlignment="1">
      <alignment wrapText="1"/>
    </xf>
    <xf numFmtId="0" fontId="3" fillId="0" borderId="0" xfId="0" applyFont="1"/>
    <xf numFmtId="43" fontId="0" fillId="0" borderId="0" xfId="1" applyFont="1"/>
    <xf numFmtId="0" fontId="3" fillId="0" borderId="0" xfId="0" applyFont="1" applyAlignment="1">
      <alignment vertical="top"/>
    </xf>
    <xf numFmtId="0" fontId="3" fillId="0" borderId="0" xfId="0" applyFont="1" applyAlignment="1">
      <alignment vertical="top" wrapText="1"/>
    </xf>
    <xf numFmtId="164" fontId="3" fillId="0" borderId="0" xfId="1" applyNumberFormat="1" applyFont="1" applyAlignment="1">
      <alignment vertical="top"/>
    </xf>
    <xf numFmtId="9" fontId="3" fillId="0" borderId="0" xfId="2" applyFont="1" applyAlignment="1">
      <alignment vertical="top"/>
    </xf>
    <xf numFmtId="164" fontId="3" fillId="0" borderId="0" xfId="1" applyNumberFormat="1" applyFont="1" applyAlignment="1">
      <alignment vertical="top" wrapText="1"/>
    </xf>
    <xf numFmtId="0" fontId="13" fillId="0" borderId="0" xfId="5"/>
    <xf numFmtId="0" fontId="12" fillId="0" borderId="0" xfId="6"/>
    <xf numFmtId="0" fontId="11" fillId="0" borderId="0" xfId="7">
      <alignment vertical="top"/>
    </xf>
    <xf numFmtId="0" fontId="0" fillId="4" borderId="0" xfId="0" applyFill="1"/>
    <xf numFmtId="165" fontId="3" fillId="0" borderId="0" xfId="1" applyNumberFormat="1" applyFont="1"/>
    <xf numFmtId="165" fontId="3" fillId="0" borderId="0" xfId="0" applyNumberFormat="1" applyFont="1"/>
    <xf numFmtId="0" fontId="15" fillId="0" borderId="0" xfId="8"/>
    <xf numFmtId="0" fontId="16" fillId="0" borderId="0" xfId="0" applyFont="1"/>
    <xf numFmtId="0" fontId="16" fillId="0" borderId="0" xfId="0" applyFont="1" applyFill="1"/>
    <xf numFmtId="9" fontId="16" fillId="0" borderId="0" xfId="2" applyFont="1"/>
    <xf numFmtId="164" fontId="16" fillId="0" borderId="0" xfId="1" applyNumberFormat="1" applyFont="1"/>
    <xf numFmtId="164" fontId="14" fillId="0" borderId="0" xfId="1" applyNumberFormat="1" applyFont="1"/>
    <xf numFmtId="0" fontId="16" fillId="0" borderId="0" xfId="0" applyFont="1" applyAlignment="1">
      <alignment horizontal="right"/>
    </xf>
    <xf numFmtId="0" fontId="16" fillId="0" borderId="0" xfId="0" applyFont="1" applyAlignment="1">
      <alignment horizontal="left"/>
    </xf>
    <xf numFmtId="165" fontId="16" fillId="0" borderId="0" xfId="1" applyNumberFormat="1" applyFont="1"/>
    <xf numFmtId="165" fontId="16" fillId="0" borderId="0" xfId="0" applyNumberFormat="1" applyFont="1"/>
    <xf numFmtId="167" fontId="16" fillId="0" borderId="0" xfId="4" applyNumberFormat="1" applyFont="1"/>
    <xf numFmtId="166" fontId="16" fillId="0" borderId="0" xfId="2" applyNumberFormat="1" applyFont="1"/>
    <xf numFmtId="164" fontId="3" fillId="0" borderId="18" xfId="1" applyNumberFormat="1" applyFont="1" applyBorder="1" applyAlignment="1">
      <alignment horizontal="right" vertical="top"/>
    </xf>
    <xf numFmtId="164" fontId="3" fillId="0" borderId="19" xfId="1" applyNumberFormat="1" applyFont="1" applyBorder="1" applyAlignment="1">
      <alignment horizontal="right" vertical="top"/>
    </xf>
    <xf numFmtId="164" fontId="3" fillId="0" borderId="20" xfId="1" applyNumberFormat="1" applyFont="1" applyBorder="1" applyAlignment="1">
      <alignment horizontal="right" vertical="top"/>
    </xf>
    <xf numFmtId="0" fontId="3" fillId="0" borderId="18" xfId="0" applyFont="1" applyBorder="1" applyAlignment="1">
      <alignment vertical="top"/>
    </xf>
    <xf numFmtId="0" fontId="3" fillId="0" borderId="19" xfId="0" applyFont="1" applyBorder="1" applyAlignment="1">
      <alignment vertical="top" wrapText="1"/>
    </xf>
    <xf numFmtId="0" fontId="3" fillId="0" borderId="20" xfId="0" applyFont="1" applyBorder="1" applyAlignment="1">
      <alignment vertical="top" wrapText="1"/>
    </xf>
    <xf numFmtId="164" fontId="3" fillId="0" borderId="18" xfId="1" applyNumberFormat="1" applyFont="1" applyBorder="1" applyAlignment="1">
      <alignment vertical="top"/>
    </xf>
    <xf numFmtId="164" fontId="3" fillId="0" borderId="19" xfId="1" applyNumberFormat="1" applyFont="1" applyBorder="1" applyAlignment="1">
      <alignment vertical="top"/>
    </xf>
    <xf numFmtId="164" fontId="3" fillId="0" borderId="20" xfId="1" applyNumberFormat="1" applyFont="1" applyBorder="1" applyAlignment="1">
      <alignment vertical="top"/>
    </xf>
    <xf numFmtId="164" fontId="3" fillId="0" borderId="24" xfId="1" applyNumberFormat="1" applyFont="1" applyBorder="1" applyAlignment="1">
      <alignment vertical="top"/>
    </xf>
    <xf numFmtId="164" fontId="3" fillId="0" borderId="25" xfId="1" applyNumberFormat="1" applyFont="1" applyBorder="1" applyAlignment="1">
      <alignment vertical="top"/>
    </xf>
    <xf numFmtId="0" fontId="7" fillId="5" borderId="22" xfId="0" applyFont="1" applyFill="1" applyBorder="1" applyAlignment="1">
      <alignment vertical="top" wrapText="1"/>
    </xf>
    <xf numFmtId="0" fontId="7" fillId="5" borderId="23" xfId="0" applyFont="1" applyFill="1" applyBorder="1" applyAlignment="1">
      <alignment vertical="top" wrapText="1"/>
    </xf>
    <xf numFmtId="0" fontId="7" fillId="5" borderId="21" xfId="0" applyFont="1" applyFill="1" applyBorder="1" applyAlignment="1">
      <alignment vertical="top"/>
    </xf>
    <xf numFmtId="167" fontId="16" fillId="0" borderId="0" xfId="4" applyNumberFormat="1" applyFont="1" applyFill="1"/>
    <xf numFmtId="0" fontId="3" fillId="0" borderId="0" xfId="0" applyFont="1" applyBorder="1"/>
    <xf numFmtId="0" fontId="4" fillId="0" borderId="0" xfId="0" applyFont="1" applyBorder="1"/>
    <xf numFmtId="0" fontId="8" fillId="0" borderId="0" xfId="0" applyFont="1" applyFill="1" applyBorder="1" applyAlignment="1">
      <alignment wrapText="1"/>
    </xf>
    <xf numFmtId="0" fontId="4" fillId="0" borderId="4" xfId="0" applyFont="1" applyBorder="1"/>
    <xf numFmtId="3" fontId="16" fillId="0" borderId="0" xfId="0" applyNumberFormat="1" applyFont="1"/>
    <xf numFmtId="168" fontId="16" fillId="0" borderId="0" xfId="0" applyNumberFormat="1" applyFont="1"/>
    <xf numFmtId="168" fontId="16" fillId="0" borderId="0" xfId="4" applyNumberFormat="1" applyFont="1"/>
    <xf numFmtId="3" fontId="16" fillId="0" borderId="0" xfId="1" applyNumberFormat="1" applyFont="1"/>
    <xf numFmtId="0" fontId="16" fillId="0" borderId="4" xfId="0" applyFont="1" applyBorder="1"/>
    <xf numFmtId="0" fontId="16" fillId="0" borderId="5" xfId="0" applyFont="1" applyBorder="1"/>
    <xf numFmtId="0" fontId="16" fillId="0" borderId="0" xfId="0" applyFont="1" applyBorder="1"/>
    <xf numFmtId="14" fontId="16" fillId="0" borderId="0" xfId="0" applyNumberFormat="1" applyFont="1" applyBorder="1" applyAlignment="1">
      <alignment horizontal="left"/>
    </xf>
    <xf numFmtId="0" fontId="16" fillId="0" borderId="6" xfId="0" applyFont="1" applyBorder="1"/>
    <xf numFmtId="0" fontId="16" fillId="0" borderId="7" xfId="0" applyFont="1" applyBorder="1"/>
    <xf numFmtId="0" fontId="16" fillId="0" borderId="8" xfId="0" applyFont="1" applyBorder="1"/>
    <xf numFmtId="0" fontId="0" fillId="7" borderId="0" xfId="0" applyFill="1"/>
    <xf numFmtId="0" fontId="0" fillId="0" borderId="4" xfId="0" applyFont="1" applyBorder="1"/>
    <xf numFmtId="0" fontId="0" fillId="0" borderId="5" xfId="0" applyFont="1" applyBorder="1"/>
    <xf numFmtId="0" fontId="0" fillId="0" borderId="0" xfId="0" applyFont="1" applyBorder="1"/>
    <xf numFmtId="0" fontId="17" fillId="0" borderId="0" xfId="0" applyFont="1" applyBorder="1" applyAlignment="1">
      <alignment horizontal="left" vertical="top" wrapText="1"/>
    </xf>
    <xf numFmtId="0" fontId="0" fillId="0" borderId="1" xfId="0" applyFont="1" applyBorder="1"/>
    <xf numFmtId="0" fontId="0" fillId="0" borderId="2" xfId="0" applyFont="1" applyBorder="1"/>
    <xf numFmtId="0" fontId="0" fillId="0" borderId="3" xfId="0" applyFont="1" applyBorder="1"/>
    <xf numFmtId="0" fontId="19" fillId="0" borderId="0" xfId="6" applyFont="1"/>
    <xf numFmtId="0" fontId="19" fillId="0" borderId="4" xfId="6" applyFont="1" applyBorder="1"/>
    <xf numFmtId="0" fontId="20" fillId="0" borderId="5" xfId="6" applyFont="1" applyBorder="1" applyAlignment="1"/>
    <xf numFmtId="0" fontId="19" fillId="0" borderId="0" xfId="6" applyFont="1" applyBorder="1"/>
    <xf numFmtId="0" fontId="21" fillId="0" borderId="5" xfId="6" applyFont="1" applyBorder="1" applyAlignment="1">
      <alignment vertical="top"/>
    </xf>
    <xf numFmtId="0" fontId="0" fillId="0" borderId="0" xfId="0" applyFont="1" applyBorder="1" applyAlignment="1">
      <alignment vertical="top"/>
    </xf>
    <xf numFmtId="0" fontId="0" fillId="0" borderId="4" xfId="0" applyFont="1" applyBorder="1" applyAlignment="1">
      <alignment vertical="top"/>
    </xf>
    <xf numFmtId="0" fontId="0" fillId="0" borderId="5" xfId="0" applyFont="1" applyBorder="1" applyAlignment="1">
      <alignment vertical="top"/>
    </xf>
    <xf numFmtId="0" fontId="0" fillId="0" borderId="0" xfId="0" applyFont="1" applyAlignment="1">
      <alignment vertical="top"/>
    </xf>
    <xf numFmtId="0" fontId="22" fillId="0" borderId="0" xfId="5" applyFont="1" applyBorder="1"/>
    <xf numFmtId="0" fontId="22" fillId="0" borderId="4" xfId="5" applyFont="1" applyBorder="1"/>
    <xf numFmtId="0" fontId="22" fillId="0" borderId="0" xfId="5" applyFont="1" applyFill="1" applyBorder="1"/>
    <xf numFmtId="0" fontId="22" fillId="0" borderId="5" xfId="5" applyFont="1" applyBorder="1"/>
    <xf numFmtId="0" fontId="22" fillId="0" borderId="0" xfId="5" applyFont="1"/>
    <xf numFmtId="0" fontId="23" fillId="0" borderId="0" xfId="3" applyFont="1" applyFill="1" applyBorder="1" applyAlignment="1" applyProtection="1"/>
    <xf numFmtId="0" fontId="23" fillId="0" borderId="0" xfId="3" applyFont="1" applyBorder="1" applyAlignment="1" applyProtection="1"/>
    <xf numFmtId="0" fontId="0" fillId="0" borderId="0" xfId="0" applyFont="1" applyBorder="1" applyAlignment="1">
      <alignment horizontal="left"/>
    </xf>
    <xf numFmtId="0" fontId="24" fillId="0" borderId="0" xfId="3" applyFont="1" applyBorder="1" applyAlignment="1" applyProtection="1"/>
    <xf numFmtId="0" fontId="14" fillId="0" borderId="0" xfId="0" applyFont="1" applyBorder="1"/>
    <xf numFmtId="0" fontId="14" fillId="0" borderId="1" xfId="0" applyFont="1" applyBorder="1"/>
    <xf numFmtId="0" fontId="14" fillId="0" borderId="2" xfId="0" applyFont="1" applyBorder="1"/>
    <xf numFmtId="0" fontId="14" fillId="0" borderId="3" xfId="0" applyFont="1" applyBorder="1"/>
    <xf numFmtId="0" fontId="20" fillId="0" borderId="0" xfId="6" applyFont="1" applyBorder="1" applyAlignment="1"/>
    <xf numFmtId="0" fontId="21" fillId="0" borderId="0" xfId="6" applyFont="1" applyBorder="1" applyAlignment="1">
      <alignment vertical="top"/>
    </xf>
    <xf numFmtId="0" fontId="14" fillId="0" borderId="4" xfId="0" applyFont="1" applyBorder="1"/>
    <xf numFmtId="0" fontId="14" fillId="0" borderId="5" xfId="0" applyFont="1" applyBorder="1"/>
    <xf numFmtId="0" fontId="14" fillId="0" borderId="6" xfId="0" applyFont="1" applyBorder="1"/>
    <xf numFmtId="0" fontId="14" fillId="0" borderId="7" xfId="0" applyFont="1" applyBorder="1"/>
    <xf numFmtId="0" fontId="14" fillId="0" borderId="8" xfId="0" applyFont="1" applyBorder="1"/>
    <xf numFmtId="0" fontId="14" fillId="0" borderId="0" xfId="0" applyFont="1"/>
    <xf numFmtId="0" fontId="25" fillId="0" borderId="0" xfId="8" applyFont="1"/>
    <xf numFmtId="0" fontId="14" fillId="0" borderId="0" xfId="0" applyFont="1" applyAlignment="1">
      <alignment wrapText="1"/>
    </xf>
    <xf numFmtId="167" fontId="14" fillId="0" borderId="0" xfId="4" applyNumberFormat="1" applyFont="1"/>
    <xf numFmtId="166" fontId="14" fillId="0" borderId="0" xfId="2" applyNumberFormat="1" applyFont="1"/>
    <xf numFmtId="0" fontId="14" fillId="7" borderId="0" xfId="0" applyFont="1" applyFill="1"/>
    <xf numFmtId="0" fontId="24" fillId="0" borderId="0" xfId="3" applyFont="1" applyAlignment="1" applyProtection="1"/>
    <xf numFmtId="9" fontId="14" fillId="0" borderId="0" xfId="2" applyFont="1"/>
    <xf numFmtId="0" fontId="14" fillId="0" borderId="0" xfId="0" applyFont="1" applyAlignment="1">
      <alignment horizontal="left" wrapText="1"/>
    </xf>
    <xf numFmtId="165" fontId="14" fillId="0" borderId="0" xfId="1" applyNumberFormat="1" applyFont="1"/>
    <xf numFmtId="165" fontId="14" fillId="0" borderId="0" xfId="0" applyNumberFormat="1" applyFont="1"/>
    <xf numFmtId="165" fontId="14" fillId="0" borderId="0" xfId="1" applyNumberFormat="1" applyFont="1" applyAlignment="1">
      <alignment wrapText="1"/>
    </xf>
    <xf numFmtId="165" fontId="14" fillId="0" borderId="0" xfId="0" applyNumberFormat="1" applyFont="1" applyAlignment="1">
      <alignment wrapText="1"/>
    </xf>
    <xf numFmtId="9" fontId="14" fillId="0" borderId="0" xfId="2" applyFont="1" applyAlignment="1">
      <alignment wrapText="1"/>
    </xf>
    <xf numFmtId="0" fontId="11" fillId="0" borderId="0" xfId="7" applyFont="1">
      <alignment vertical="top"/>
    </xf>
    <xf numFmtId="0" fontId="14" fillId="2" borderId="0" xfId="0" applyFont="1" applyFill="1"/>
    <xf numFmtId="164" fontId="14" fillId="2" borderId="0" xfId="1" applyNumberFormat="1" applyFont="1" applyFill="1"/>
    <xf numFmtId="164" fontId="14" fillId="2" borderId="0" xfId="0" applyNumberFormat="1" applyFont="1" applyFill="1"/>
    <xf numFmtId="164" fontId="14" fillId="0" borderId="0" xfId="0" applyNumberFormat="1" applyFont="1"/>
    <xf numFmtId="167" fontId="14" fillId="0" borderId="0" xfId="4" applyNumberFormat="1" applyFont="1" applyFill="1"/>
    <xf numFmtId="43" fontId="14" fillId="0" borderId="0" xfId="1" applyFont="1"/>
    <xf numFmtId="166" fontId="14" fillId="0" borderId="0" xfId="2" applyNumberFormat="1" applyFont="1" applyAlignment="1">
      <alignment wrapText="1"/>
    </xf>
    <xf numFmtId="0" fontId="22" fillId="2" borderId="0" xfId="5" applyFont="1" applyFill="1" applyAlignment="1">
      <alignment horizontal="left"/>
    </xf>
    <xf numFmtId="0" fontId="23" fillId="2" borderId="0" xfId="3" applyFont="1" applyFill="1" applyAlignment="1" applyProtection="1">
      <alignment horizontal="left"/>
    </xf>
    <xf numFmtId="0" fontId="14" fillId="4" borderId="0" xfId="0" applyFont="1" applyFill="1"/>
    <xf numFmtId="0" fontId="14" fillId="0" borderId="0" xfId="0" applyFont="1" applyAlignment="1">
      <alignment vertical="top" wrapText="1"/>
    </xf>
    <xf numFmtId="168" fontId="14" fillId="0" borderId="0" xfId="0" applyNumberFormat="1" applyFont="1"/>
    <xf numFmtId="0" fontId="14" fillId="0" borderId="0" xfId="0" applyFont="1" applyAlignment="1">
      <alignment vertical="top"/>
    </xf>
    <xf numFmtId="3" fontId="14" fillId="0" borderId="0" xfId="0" applyNumberFormat="1" applyFont="1"/>
    <xf numFmtId="169" fontId="14" fillId="0" borderId="0" xfId="1" applyNumberFormat="1" applyFont="1" applyAlignment="1">
      <alignment vertical="top"/>
    </xf>
    <xf numFmtId="168" fontId="14" fillId="0" borderId="0" xfId="0" applyNumberFormat="1" applyFont="1" applyAlignment="1">
      <alignment vertical="top"/>
    </xf>
    <xf numFmtId="3" fontId="26" fillId="0" borderId="0" xfId="0" applyNumberFormat="1" applyFont="1"/>
    <xf numFmtId="9" fontId="14" fillId="0" borderId="0" xfId="0" applyNumberFormat="1" applyFont="1" applyAlignment="1">
      <alignment vertical="top"/>
    </xf>
    <xf numFmtId="5" fontId="14" fillId="0" borderId="0" xfId="4" applyNumberFormat="1" applyFont="1" applyAlignment="1">
      <alignment vertical="top"/>
    </xf>
    <xf numFmtId="9" fontId="14" fillId="0" borderId="0" xfId="2" applyFont="1" applyAlignment="1">
      <alignment vertical="top"/>
    </xf>
    <xf numFmtId="170" fontId="14" fillId="0" borderId="0" xfId="1" applyNumberFormat="1" applyFont="1" applyAlignment="1">
      <alignment wrapText="1"/>
    </xf>
    <xf numFmtId="170" fontId="14" fillId="0" borderId="0" xfId="0" applyNumberFormat="1" applyFont="1"/>
    <xf numFmtId="3" fontId="14" fillId="0" borderId="0" xfId="1" applyNumberFormat="1" applyFont="1"/>
    <xf numFmtId="3" fontId="14" fillId="0" borderId="12" xfId="0" applyNumberFormat="1" applyFont="1" applyFill="1" applyBorder="1"/>
    <xf numFmtId="168" fontId="14" fillId="0" borderId="0" xfId="4" applyNumberFormat="1" applyFont="1"/>
    <xf numFmtId="3" fontId="14" fillId="0" borderId="0" xfId="0" applyNumberFormat="1" applyFont="1" applyFill="1" applyBorder="1"/>
    <xf numFmtId="166" fontId="14" fillId="0" borderId="0" xfId="2" applyNumberFormat="1" applyFont="1" applyFill="1"/>
    <xf numFmtId="168" fontId="14" fillId="0" borderId="0" xfId="0" applyNumberFormat="1" applyFont="1" applyFill="1" applyBorder="1"/>
    <xf numFmtId="0" fontId="26" fillId="0" borderId="0" xfId="0" applyFont="1" applyAlignment="1">
      <alignment wrapText="1"/>
    </xf>
    <xf numFmtId="3" fontId="26" fillId="0" borderId="0" xfId="0" applyNumberFormat="1" applyFont="1" applyAlignment="1">
      <alignment wrapText="1"/>
    </xf>
    <xf numFmtId="172" fontId="14" fillId="0" borderId="0" xfId="0" applyNumberFormat="1" applyFont="1" applyAlignment="1">
      <alignment wrapText="1"/>
    </xf>
    <xf numFmtId="7" fontId="14" fillId="0" borderId="0" xfId="4" applyNumberFormat="1" applyFont="1"/>
    <xf numFmtId="0" fontId="26" fillId="0" borderId="0" xfId="0" applyFont="1"/>
    <xf numFmtId="172" fontId="14" fillId="0" borderId="0" xfId="0" applyNumberFormat="1" applyFont="1"/>
    <xf numFmtId="0" fontId="26" fillId="4" borderId="0" xfId="0" applyFont="1" applyFill="1"/>
    <xf numFmtId="3" fontId="26" fillId="4" borderId="0" xfId="0" applyNumberFormat="1" applyFont="1" applyFill="1"/>
    <xf numFmtId="168" fontId="14" fillId="0" borderId="0" xfId="0" applyNumberFormat="1" applyFont="1" applyAlignment="1">
      <alignment vertical="top" wrapText="1"/>
    </xf>
    <xf numFmtId="3" fontId="14" fillId="0" borderId="0" xfId="0" applyNumberFormat="1" applyFont="1" applyAlignment="1">
      <alignment vertical="top" wrapText="1"/>
    </xf>
    <xf numFmtId="164" fontId="14" fillId="0" borderId="0" xfId="1" applyNumberFormat="1" applyFont="1" applyAlignment="1">
      <alignment vertical="top" wrapText="1"/>
    </xf>
    <xf numFmtId="7" fontId="14" fillId="0" borderId="0" xfId="4" applyNumberFormat="1" applyFont="1" applyAlignment="1">
      <alignment vertical="top" wrapText="1"/>
    </xf>
    <xf numFmtId="3" fontId="26" fillId="0" borderId="0" xfId="0" applyNumberFormat="1" applyFont="1" applyAlignment="1">
      <alignment vertical="top" wrapText="1"/>
    </xf>
    <xf numFmtId="9" fontId="14" fillId="0" borderId="0" xfId="2" applyFont="1" applyAlignment="1">
      <alignment vertical="top" wrapText="1"/>
    </xf>
    <xf numFmtId="0" fontId="23" fillId="0" borderId="0" xfId="3" applyFont="1" applyAlignment="1" applyProtection="1"/>
    <xf numFmtId="164" fontId="14" fillId="0" borderId="0" xfId="1" applyNumberFormat="1" applyFont="1" applyAlignment="1">
      <alignment wrapText="1"/>
    </xf>
    <xf numFmtId="167" fontId="14" fillId="0" borderId="0" xfId="4" applyNumberFormat="1" applyFont="1" applyAlignment="1">
      <alignment wrapText="1"/>
    </xf>
    <xf numFmtId="167" fontId="14" fillId="0" borderId="0" xfId="4" applyNumberFormat="1" applyFont="1" applyAlignment="1">
      <alignment vertical="top" wrapText="1"/>
    </xf>
    <xf numFmtId="169" fontId="14" fillId="0" borderId="9" xfId="4" applyNumberFormat="1" applyFont="1" applyBorder="1" applyAlignment="1">
      <alignment vertical="top" wrapText="1"/>
    </xf>
    <xf numFmtId="7" fontId="14" fillId="0" borderId="9" xfId="4" applyNumberFormat="1" applyFont="1" applyBorder="1" applyAlignment="1">
      <alignment vertical="top" wrapText="1"/>
    </xf>
    <xf numFmtId="44" fontId="14" fillId="0" borderId="0" xfId="4" applyFont="1" applyAlignment="1">
      <alignment vertical="top" wrapText="1"/>
    </xf>
    <xf numFmtId="9" fontId="14" fillId="0" borderId="10" xfId="2" applyFont="1" applyBorder="1" applyAlignment="1">
      <alignment vertical="top" wrapText="1"/>
    </xf>
    <xf numFmtId="9" fontId="14" fillId="0" borderId="0" xfId="2" applyFont="1" applyFill="1" applyAlignment="1">
      <alignment vertical="top" wrapText="1"/>
    </xf>
    <xf numFmtId="0" fontId="23" fillId="4" borderId="0" xfId="3" applyFont="1" applyFill="1" applyAlignment="1" applyProtection="1"/>
    <xf numFmtId="5" fontId="14" fillId="0" borderId="0" xfId="4" applyNumberFormat="1" applyFont="1" applyAlignment="1">
      <alignment vertical="top" wrapText="1"/>
    </xf>
    <xf numFmtId="8" fontId="14" fillId="0" borderId="0" xfId="4" applyNumberFormat="1" applyFont="1" applyAlignment="1">
      <alignment vertical="top" wrapText="1"/>
    </xf>
    <xf numFmtId="3" fontId="14" fillId="0" borderId="0" xfId="1" applyNumberFormat="1" applyFont="1" applyAlignment="1">
      <alignment wrapText="1"/>
    </xf>
    <xf numFmtId="168" fontId="14" fillId="0" borderId="0" xfId="4" applyNumberFormat="1" applyFont="1" applyAlignment="1">
      <alignment wrapText="1"/>
    </xf>
    <xf numFmtId="0" fontId="14" fillId="3" borderId="0" xfId="0" applyFont="1" applyFill="1"/>
    <xf numFmtId="0" fontId="14" fillId="0" borderId="0" xfId="0" applyFont="1" applyAlignment="1">
      <alignment horizontal="left"/>
    </xf>
    <xf numFmtId="44" fontId="14" fillId="0" borderId="0" xfId="4" applyFont="1"/>
    <xf numFmtId="0" fontId="14" fillId="6" borderId="0" xfId="0" applyFont="1" applyFill="1" applyAlignment="1">
      <alignment wrapText="1"/>
    </xf>
    <xf numFmtId="165" fontId="14" fillId="6" borderId="0" xfId="1" applyNumberFormat="1" applyFont="1" applyFill="1" applyAlignment="1">
      <alignment wrapText="1"/>
    </xf>
    <xf numFmtId="44" fontId="14" fillId="6" borderId="0" xfId="4" applyFont="1" applyFill="1" applyAlignment="1">
      <alignment wrapText="1"/>
    </xf>
    <xf numFmtId="169" fontId="14" fillId="0" borderId="0" xfId="1" applyNumberFormat="1" applyFont="1"/>
    <xf numFmtId="173" fontId="14" fillId="0" borderId="0" xfId="0" applyNumberFormat="1" applyFont="1"/>
    <xf numFmtId="173" fontId="14" fillId="0" borderId="0" xfId="4" applyNumberFormat="1" applyFont="1"/>
    <xf numFmtId="169" fontId="14" fillId="0" borderId="0" xfId="1" applyNumberFormat="1" applyFont="1" applyBorder="1"/>
    <xf numFmtId="165" fontId="14" fillId="0" borderId="0" xfId="1" applyNumberFormat="1" applyFont="1" applyBorder="1"/>
    <xf numFmtId="173" fontId="14" fillId="0" borderId="0" xfId="4" applyNumberFormat="1" applyFont="1" applyBorder="1"/>
    <xf numFmtId="165" fontId="14" fillId="3" borderId="0" xfId="1" applyNumberFormat="1" applyFont="1" applyFill="1"/>
    <xf numFmtId="44" fontId="14" fillId="3" borderId="0" xfId="4" applyFont="1" applyFill="1"/>
    <xf numFmtId="44" fontId="14" fillId="0" borderId="0" xfId="4" applyFont="1" applyAlignment="1">
      <alignment wrapText="1"/>
    </xf>
    <xf numFmtId="0" fontId="25" fillId="0" borderId="0" xfId="8" applyFont="1" applyAlignment="1">
      <alignment horizontal="left"/>
    </xf>
    <xf numFmtId="0" fontId="14" fillId="0" borderId="0" xfId="0" applyFont="1" applyAlignment="1">
      <alignment horizontal="right"/>
    </xf>
    <xf numFmtId="165" fontId="14" fillId="0" borderId="0" xfId="1" applyNumberFormat="1" applyFont="1" applyAlignment="1">
      <alignment horizontal="right"/>
    </xf>
    <xf numFmtId="44" fontId="14" fillId="0" borderId="0" xfId="4" applyFont="1" applyAlignment="1">
      <alignment horizontal="right"/>
    </xf>
    <xf numFmtId="164" fontId="14" fillId="0" borderId="0" xfId="1" applyNumberFormat="1" applyFont="1" applyAlignment="1">
      <alignment vertical="top"/>
    </xf>
    <xf numFmtId="166" fontId="14" fillId="0" borderId="0" xfId="2" applyNumberFormat="1" applyFont="1" applyAlignment="1">
      <alignment vertical="top"/>
    </xf>
    <xf numFmtId="164" fontId="14" fillId="0" borderId="0" xfId="1" quotePrefix="1" applyNumberFormat="1" applyFont="1"/>
    <xf numFmtId="0" fontId="14" fillId="0" borderId="0" xfId="0" applyFont="1" applyFill="1"/>
    <xf numFmtId="0" fontId="19" fillId="0" borderId="0" xfId="6" applyFont="1" applyAlignment="1">
      <alignment horizontal="right"/>
    </xf>
    <xf numFmtId="0" fontId="19" fillId="0" borderId="0" xfId="6" applyFont="1" applyAlignment="1">
      <alignment horizontal="left"/>
    </xf>
    <xf numFmtId="0" fontId="27" fillId="0" borderId="0" xfId="5" applyFont="1"/>
    <xf numFmtId="0" fontId="14" fillId="3" borderId="0" xfId="0" applyFont="1" applyFill="1" applyAlignment="1">
      <alignment vertical="top"/>
    </xf>
    <xf numFmtId="0" fontId="14" fillId="3" borderId="0" xfId="0" applyFont="1" applyFill="1" applyAlignment="1">
      <alignment vertical="top" wrapText="1"/>
    </xf>
    <xf numFmtId="0" fontId="14" fillId="0" borderId="13" xfId="0" applyFont="1" applyBorder="1" applyAlignment="1">
      <alignment wrapText="1"/>
    </xf>
    <xf numFmtId="0" fontId="14" fillId="0" borderId="14" xfId="0" applyFont="1" applyBorder="1" applyAlignment="1">
      <alignment wrapText="1"/>
    </xf>
    <xf numFmtId="0" fontId="14" fillId="0" borderId="15" xfId="0" applyFont="1" applyBorder="1" applyAlignment="1">
      <alignment wrapText="1"/>
    </xf>
    <xf numFmtId="0" fontId="14" fillId="0" borderId="16" xfId="0" applyFont="1" applyBorder="1" applyAlignment="1">
      <alignment vertical="top"/>
    </xf>
    <xf numFmtId="0" fontId="14" fillId="0" borderId="0" xfId="0" applyFont="1" applyBorder="1" applyAlignment="1">
      <alignment vertical="top" wrapText="1"/>
    </xf>
    <xf numFmtId="0" fontId="14" fillId="0" borderId="17" xfId="0" applyFont="1" applyBorder="1" applyAlignment="1">
      <alignment vertical="top" wrapText="1"/>
    </xf>
    <xf numFmtId="164" fontId="14" fillId="0" borderId="16" xfId="1" applyNumberFormat="1" applyFont="1" applyBorder="1" applyAlignment="1">
      <alignment horizontal="right" vertical="top"/>
    </xf>
    <xf numFmtId="164" fontId="14" fillId="0" borderId="0" xfId="1" applyNumberFormat="1" applyFont="1" applyBorder="1" applyAlignment="1">
      <alignment horizontal="right" vertical="top"/>
    </xf>
    <xf numFmtId="164" fontId="14" fillId="0" borderId="17" xfId="1" applyNumberFormat="1" applyFont="1" applyBorder="1" applyAlignment="1">
      <alignment horizontal="right" vertical="top"/>
    </xf>
    <xf numFmtId="164" fontId="14" fillId="0" borderId="16" xfId="1" applyNumberFormat="1" applyFont="1" applyBorder="1" applyAlignment="1">
      <alignment horizontal="right" vertical="top" wrapText="1"/>
    </xf>
    <xf numFmtId="0" fontId="14" fillId="0" borderId="16" xfId="0" applyFont="1" applyBorder="1" applyAlignment="1">
      <alignment wrapText="1"/>
    </xf>
    <xf numFmtId="0" fontId="14" fillId="0" borderId="0" xfId="0" applyFont="1" applyBorder="1" applyAlignment="1">
      <alignment wrapText="1"/>
    </xf>
    <xf numFmtId="0" fontId="14" fillId="0" borderId="17" xfId="0" applyFont="1" applyBorder="1" applyAlignment="1">
      <alignment wrapText="1"/>
    </xf>
    <xf numFmtId="164" fontId="14" fillId="0" borderId="16" xfId="1" applyNumberFormat="1" applyFont="1" applyBorder="1" applyAlignment="1">
      <alignment vertical="top"/>
    </xf>
    <xf numFmtId="164" fontId="14" fillId="0" borderId="0" xfId="1" applyNumberFormat="1" applyFont="1" applyBorder="1" applyAlignment="1">
      <alignment vertical="top"/>
    </xf>
    <xf numFmtId="164" fontId="14" fillId="0" borderId="17" xfId="1" applyNumberFormat="1" applyFont="1" applyBorder="1" applyAlignment="1">
      <alignment vertical="top"/>
    </xf>
    <xf numFmtId="3" fontId="1" fillId="0" borderId="0" xfId="1" applyNumberFormat="1" applyFont="1"/>
    <xf numFmtId="168" fontId="1" fillId="0" borderId="0" xfId="1" applyNumberFormat="1" applyFont="1"/>
    <xf numFmtId="166" fontId="1" fillId="0" borderId="0" xfId="2" applyNumberFormat="1" applyFont="1"/>
    <xf numFmtId="9" fontId="1" fillId="0" borderId="0" xfId="2" applyFont="1"/>
    <xf numFmtId="165" fontId="1" fillId="0" borderId="0" xfId="0" applyNumberFormat="1" applyFont="1"/>
    <xf numFmtId="173" fontId="1" fillId="0" borderId="0" xfId="0" applyNumberFormat="1" applyFont="1"/>
    <xf numFmtId="0" fontId="24" fillId="0" borderId="0" xfId="3" applyFont="1" applyAlignment="1" applyProtection="1">
      <alignment vertical="top"/>
    </xf>
    <xf numFmtId="0" fontId="17" fillId="0" borderId="0" xfId="0" applyFont="1" applyBorder="1" applyAlignment="1">
      <alignment horizontal="left" vertical="top" wrapText="1"/>
    </xf>
    <xf numFmtId="0" fontId="21" fillId="0" borderId="0" xfId="6" applyFont="1" applyBorder="1" applyAlignment="1">
      <alignment horizontal="left" vertical="top"/>
    </xf>
    <xf numFmtId="0" fontId="20" fillId="0" borderId="0" xfId="6" applyFont="1" applyBorder="1" applyAlignment="1">
      <alignment horizontal="left"/>
    </xf>
    <xf numFmtId="0" fontId="14" fillId="0" borderId="0" xfId="0" applyFont="1" applyAlignment="1">
      <alignment horizontal="left" wrapText="1"/>
    </xf>
    <xf numFmtId="0" fontId="14" fillId="0" borderId="0" xfId="0" applyFont="1" applyAlignment="1">
      <alignment horizontal="left" vertical="top" wrapText="1"/>
    </xf>
    <xf numFmtId="0" fontId="14" fillId="0" borderId="0" xfId="0" applyFont="1" applyAlignment="1">
      <alignment horizontal="left"/>
    </xf>
    <xf numFmtId="0" fontId="7" fillId="5" borderId="11" xfId="0" applyFont="1" applyFill="1" applyBorder="1" applyAlignment="1">
      <alignment horizontal="center"/>
    </xf>
    <xf numFmtId="0" fontId="7" fillId="5" borderId="0" xfId="0" applyFont="1" applyFill="1" applyBorder="1" applyAlignment="1">
      <alignment horizontal="center"/>
    </xf>
    <xf numFmtId="0" fontId="7" fillId="5" borderId="21" xfId="0" applyFont="1" applyFill="1" applyBorder="1" applyAlignment="1">
      <alignment horizontal="center" vertical="top"/>
    </xf>
    <xf numFmtId="0" fontId="7" fillId="5" borderId="22" xfId="0" applyFont="1" applyFill="1" applyBorder="1" applyAlignment="1">
      <alignment horizontal="center" vertical="top"/>
    </xf>
    <xf numFmtId="0" fontId="7" fillId="5" borderId="23" xfId="0" applyFont="1" applyFill="1" applyBorder="1" applyAlignment="1">
      <alignment horizontal="center" vertical="top"/>
    </xf>
  </cellXfs>
  <cellStyles count="9">
    <cellStyle name="Comma" xfId="1" builtinId="3"/>
    <cellStyle name="Currency" xfId="4" builtinId="4"/>
    <cellStyle name="Hyperlink" xfId="3" builtinId="8"/>
    <cellStyle name="Normal" xfId="0" builtinId="0" customBuiltin="1"/>
    <cellStyle name="Percent" xfId="2" builtinId="5"/>
    <cellStyle name="Section Title" xfId="8" xr:uid="{BE04EFE7-E328-4372-AE1C-7A3FAD7A06FC}"/>
    <cellStyle name="Sheet Title" xfId="6" xr:uid="{00000000-0005-0000-0000-000005000000}"/>
    <cellStyle name="Table Note" xfId="7" xr:uid="{00000000-0005-0000-0000-000006000000}"/>
    <cellStyle name="Table Title" xfId="5" xr:uid="{00000000-0005-0000-0000-000007000000}"/>
  </cellStyles>
  <dxfs count="1025">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4"/>
        </left>
        <right/>
        <top/>
        <bottom/>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4"/>
        </right>
        <top style="thin">
          <color auto="1"/>
        </top>
        <bottom style="thin">
          <color auto="1"/>
        </bottom>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top style="thin">
          <color auto="1"/>
        </top>
        <bottom style="thin">
          <color auto="1"/>
        </bottom>
      </border>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4"/>
        </left>
        <right/>
        <top style="thin">
          <color auto="1"/>
        </top>
        <bottom style="thin">
          <color auto="1"/>
        </bottom>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4"/>
        </right>
        <top style="thin">
          <color auto="1"/>
        </top>
        <bottom style="thin">
          <color auto="1"/>
        </bottom>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top style="thin">
          <color auto="1"/>
        </top>
        <bottom style="thin">
          <color auto="1"/>
        </bottom>
      </border>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top style="thin">
          <color auto="1"/>
        </top>
        <bottom style="thin">
          <color auto="1"/>
        </bottom>
      </border>
    </dxf>
    <dxf>
      <font>
        <strike val="0"/>
        <outline val="0"/>
        <shadow val="0"/>
        <name val="Calibri"/>
        <family val="2"/>
      </font>
      <alignment horizontal="general" vertical="top" textRotation="0" wrapText="1" indent="0" justifyLastLine="0" shrinkToFit="0" readingOrder="0"/>
      <border diagonalUp="0" diagonalDown="0" outline="0">
        <left/>
        <right style="thin">
          <color theme="3" tint="-0.249977111117893"/>
        </right>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alignment horizontal="general" vertical="top" textRotation="0" wrapText="1" indent="0" justifyLastLine="0" shrinkToFit="0" readingOrder="0"/>
      <border diagonalUp="0" diagonalDown="0" outline="0">
        <left/>
        <right style="thin">
          <color theme="3" tint="-0.249977111117893"/>
        </right>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numFmt numFmtId="164" formatCode="_-* #,##0_-;\-* #,##0_-;_-* &quot;-&quot;??_-;_-@_-"/>
      <alignment vertical="top" textRotation="0" indent="0" justifyLastLine="0" shrinkToFit="0" readingOrder="0"/>
      <border diagonalUp="0" diagonalDown="0" outline="0">
        <left/>
        <right style="thin">
          <color theme="3" tint="-0.249977111117893"/>
        </right>
      </border>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alignment horizontal="general" vertical="top" textRotation="0" wrapText="1" indent="0" justifyLastLine="0" shrinkToFit="0" readingOrder="0"/>
      <border diagonalUp="0" diagonalDown="0" outline="0">
        <left/>
        <right style="thin">
          <color theme="3" tint="-0.249977111117893"/>
        </right>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border diagonalUp="0" diagonalDown="0" outline="0">
        <left style="thin">
          <color theme="3" tint="-0.249977111117893"/>
        </left>
        <right/>
      </border>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4" formatCode="_-* #,##0_-;\-* #,##0_-;_-* &quot;-&quot;??_-;_-@_-"/>
      <alignment horizontal="right" vertical="top" textRotation="0" wrapText="0" indent="0" justifyLastLine="0" shrinkToFit="0" readingOrder="0"/>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4" formatCode="_-* #,##0_-;\-* #,##0_-;_-* &quot;-&quot;??_-;_-@_-"/>
      <alignment horizontal="right" vertical="top" textRotation="0" wrapText="0" indent="0" justifyLastLine="0" shrinkToFit="0" readingOrder="0"/>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4" formatCode="_-* #,##0_-;\-* #,##0_-;_-* &quot;-&quot;??_-;_-@_-"/>
      <alignment horizontal="right" vertical="top" textRotation="0" wrapText="0" indent="0" justifyLastLine="0" shrinkToFit="0" readingOrder="0"/>
    </dxf>
    <dxf>
      <font>
        <strike val="0"/>
        <outline val="0"/>
        <shadow val="0"/>
        <name val="Calibri"/>
        <family val="2"/>
      </font>
      <numFmt numFmtId="164"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alignment horizontal="general" vertical="top" textRotation="0" wrapText="1" indent="0" justifyLastLine="0" shrinkToFit="0" readingOrder="0"/>
      <border diagonalUp="0" diagonalDown="0" outline="0">
        <left/>
        <right style="thin">
          <color theme="3" tint="-0.249977111117893"/>
        </right>
        <top/>
        <bottom/>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border diagonalUp="0" diagonalDown="0" outline="0">
        <left style="thin">
          <color theme="3" tint="-0.249977111117893"/>
        </left>
        <right/>
        <top/>
        <bottom/>
      </border>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b val="0"/>
        <i val="0"/>
        <strike val="0"/>
        <outline val="0"/>
        <shadow val="0"/>
        <u val="none"/>
        <vertAlign val="superscript"/>
        <sz val="11"/>
        <color theme="1"/>
        <name val="Calibri"/>
        <family val="2"/>
        <scheme val="minor"/>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vertical="top" textRotation="0" indent="0" justifyLastLine="0" shrinkToFit="0" readingOrder="0"/>
    </dxf>
    <dxf>
      <font>
        <strike val="0"/>
        <outline val="0"/>
        <shadow val="0"/>
        <name val="Calibri"/>
        <family val="2"/>
      </font>
      <numFmt numFmtId="164" formatCode="_-* #,##0_-;\-* #,##0_-;_-* &quot;-&quot;??_-;_-@_-"/>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vertAlign val="baseline"/>
        <name val="Calibri"/>
        <family val="2"/>
      </font>
      <alignment horizontal="left" vertical="bottom" textRotation="0" wrapText="0" indent="0" justifyLastLine="0" shrinkToFit="0" readingOrder="0"/>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left" vertical="bottom" textRotation="0" wrapText="1" indent="0" justifyLastLine="0" shrinkToFit="0" readingOrder="0"/>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strike val="0"/>
        <outline val="0"/>
        <shadow val="0"/>
        <name val="Calibri"/>
        <family val="2"/>
      </font>
      <numFmt numFmtId="164" formatCode="_-* #,##0_-;\-* #,##0_-;_-* &quot;-&quot;??_-;_-@_-"/>
    </dxf>
    <dxf>
      <font>
        <b val="0"/>
        <strike val="0"/>
        <outline val="0"/>
        <shadow val="0"/>
        <name val="Calibri"/>
        <family val="2"/>
      </font>
    </dxf>
    <dxf>
      <font>
        <b val="0"/>
        <strike val="0"/>
        <outline val="0"/>
        <shadow val="0"/>
        <name val="Calibri"/>
        <family val="2"/>
      </font>
    </dxf>
    <dxf>
      <font>
        <b val="0"/>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theme="5" tint="0.59999389629810485"/>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none">
          <fgColor indexed="64"/>
          <bgColor auto="1"/>
        </patternFill>
      </fill>
    </dxf>
    <dxf>
      <font>
        <strike val="0"/>
        <outline val="0"/>
        <shadow val="0"/>
        <name val="Calibri"/>
        <family val="2"/>
      </font>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6" formatCode="0.0%"/>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alignment horizontal="general" vertical="top" textRotation="0" wrapText="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numFmt numFmtId="164" formatCode="_-* #,##0_-;\-* #,##0_-;_-* &quot;-&quot;??_-;_-@_-"/>
      <alignment horizontal="general" vertical="top" textRotation="0"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theme="5" tint="0.59999389629810485"/>
        </patternFill>
      </fill>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dxf>
    <dxf>
      <font>
        <b val="0"/>
        <i val="0"/>
        <strike val="0"/>
        <condense val="0"/>
        <extend val="0"/>
        <outline val="0"/>
        <shadow val="0"/>
        <u val="none"/>
        <vertAlign val="baseline"/>
        <sz val="11"/>
        <color theme="1"/>
        <name val="Calibri"/>
        <family val="2"/>
        <scheme val="minor"/>
      </font>
    </dxf>
    <dxf>
      <font>
        <strike val="0"/>
        <outline val="0"/>
        <shadow val="0"/>
        <name val="Calibri"/>
        <family val="2"/>
      </font>
    </dxf>
    <dxf>
      <font>
        <strike val="0"/>
        <outline val="0"/>
        <shadow val="0"/>
        <name val="Calibri"/>
        <family val="2"/>
      </font>
      <numFmt numFmtId="164" formatCode="_-* #,##0_-;\-* #,##0_-;_-* &quot;-&quot;??_-;_-@_-"/>
      <fill>
        <patternFill patternType="solid">
          <fgColor indexed="64"/>
          <bgColor theme="5" tint="0.59999389629810485"/>
        </patternFill>
      </fill>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73" formatCode="_-[$£-809]* #,##0.00_-;\-[$£-809]* #,##0.00_-;_-[$£-809]* &quot;-&quot;??_-;_-@_-"/>
    </dxf>
    <dxf>
      <font>
        <strike val="0"/>
        <outline val="0"/>
        <shadow val="0"/>
        <vertAlign val="baseline"/>
        <name val="Calibri"/>
        <family val="2"/>
      </font>
      <numFmt numFmtId="173" formatCode="_-[$£-809]* #,##0.00_-;\-[$£-809]* #,##0.00_-;_-[$£-809]* &quot;-&quot;??_-;_-@_-"/>
    </dxf>
    <dxf>
      <font>
        <b val="0"/>
        <i val="0"/>
        <strike val="0"/>
        <condense val="0"/>
        <extend val="0"/>
        <outline val="0"/>
        <shadow val="0"/>
        <u val="none"/>
        <vertAlign val="baseline"/>
        <sz val="11"/>
        <color theme="1"/>
        <name val="Calibri"/>
        <family val="2"/>
        <scheme val="minor"/>
      </font>
      <numFmt numFmtId="173" formatCode="_-[$£-809]* #,##0.00_-;\-[$£-809]* #,##0.00_-;_-[$£-809]* &quot;-&quot;??_-;_-@_-"/>
    </dxf>
    <dxf>
      <font>
        <strike val="0"/>
        <outline val="0"/>
        <shadow val="0"/>
        <vertAlign val="baseline"/>
        <name val="Calibri"/>
        <family val="2"/>
      </font>
      <numFmt numFmtId="173" formatCode="_-[$£-809]* #,##0.00_-;\-[$£-809]* #,##0.00_-;_-[$£-809]* &quot;-&quot;??_-;_-@_-"/>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vertAlign val="baseline"/>
        <name val="Calibri"/>
        <family val="2"/>
      </font>
      <numFmt numFmtId="165" formatCode="_-* #,##0.0_-;\-* #,##0.0_-;_-* &quot;-&quot;??_-;_-@_-"/>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vertAlign val="baseline"/>
        <name val="Calibri"/>
        <family val="2"/>
      </font>
      <numFmt numFmtId="169" formatCode="#,##0_ ;\-#,##0\ "/>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bgColor theme="4" tint="-0.249977111117893"/>
        </patternFill>
      </fill>
      <alignment horizontal="general" vertical="bottom" textRotation="0" wrapText="1" indent="0" justifyLastLine="0" shrinkToFit="0" readingOrder="0"/>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numFmt numFmtId="165" formatCode="_-* #,##0.0_-;\-* #,##0.0_-;_-* &quot;-&quot;??_-;_-@_-"/>
      <alignment horizontal="right" vertical="bottom" textRotation="0" wrapText="0" indent="0" justifyLastLine="0" shrinkToFit="0" readingOrder="0"/>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alignment horizontal="right" vertical="bottom" textRotation="0" wrapText="0" indent="0" justifyLastLine="0" shrinkToFit="0" readingOrder="0"/>
    </dxf>
    <dxf>
      <font>
        <strike val="0"/>
        <outline val="0"/>
        <shadow val="0"/>
        <vertAlign val="baseline"/>
        <name val="Calibri"/>
        <family val="2"/>
      </font>
      <numFmt numFmtId="165" formatCode="_-* #,##0.0_-;\-* #,##0.0_-;_-* &quot;-&quot;??_-;_-@_-"/>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alignment horizontal="righ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vertAlign val="baseline"/>
        <name val="Calibri"/>
        <family val="2"/>
        <scheme val="none"/>
      </font>
      <alignment horizontal="general" vertical="bottom" textRotation="0" wrapText="1" indent="0" justifyLastLine="0" shrinkToFit="0" readingOrder="0"/>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numFmt numFmtId="164" formatCode="_-* #,##0_-;\-* #,##0_-;_-* &quot;-&quot;??_-;_-@_-"/>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numFmt numFmtId="165" formatCode="_-* #,##0.0_-;\-* #,##0.0_-;_-* &quot;-&quot;??_-;_-@_-"/>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u val="no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numFmt numFmtId="165" formatCode="_-* #,##0.0_-;\-* #,##0.0_-;_-* &quot;-&quot;??_-;_-@_-"/>
    </dxf>
    <dxf>
      <font>
        <b val="0"/>
        <i val="0"/>
        <strike val="0"/>
        <outline val="0"/>
        <shadow val="0"/>
        <u val="none"/>
        <sz val="11"/>
        <color theme="1"/>
        <name val="Calibri"/>
        <family val="2"/>
        <scheme val="minor"/>
      </font>
    </dxf>
    <dxf>
      <font>
        <b val="0"/>
        <i val="0"/>
        <strike val="0"/>
        <outline val="0"/>
        <shadow val="0"/>
        <u val="none"/>
        <sz val="11"/>
        <color theme="1"/>
        <name val="Calibri"/>
        <family val="2"/>
        <scheme val="minor"/>
      </font>
    </dxf>
    <dxf>
      <font>
        <b val="0"/>
        <i val="0"/>
        <strike val="0"/>
        <outline val="0"/>
        <shadow val="0"/>
        <u val="no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167" formatCode="_-&quot;£&quot;* #,##0_-;\-&quot;£&quot;* #,##0_-;_-&quot;£&quot;* &quot;-&quot;??_-;_-@_-"/>
    </dxf>
    <dxf>
      <font>
        <b val="0"/>
        <i val="0"/>
        <strike val="0"/>
        <condense val="0"/>
        <extend val="0"/>
        <outline val="0"/>
        <shadow val="0"/>
        <u val="none"/>
        <vertAlign val="baseline"/>
        <sz val="11"/>
        <color theme="1"/>
        <name val="Calibri"/>
        <family val="2"/>
        <scheme val="minor"/>
      </font>
      <numFmt numFmtId="164"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3" formatCode="#,##0"/>
    </dxf>
    <dxf>
      <font>
        <b val="0"/>
        <i val="0"/>
        <strike val="0"/>
        <condense val="0"/>
        <extend val="0"/>
        <outline val="0"/>
        <shadow val="0"/>
        <u val="none"/>
        <vertAlign val="baseline"/>
        <sz val="11"/>
        <color theme="1"/>
        <name val="Calibri"/>
        <family val="2"/>
        <scheme val="minor"/>
      </font>
      <numFmt numFmtId="168" formatCode="&quot;£&quot;#,##0"/>
    </dxf>
    <dxf>
      <font>
        <b val="0"/>
        <i val="0"/>
        <strike val="0"/>
        <condense val="0"/>
        <extend val="0"/>
        <outline val="0"/>
        <shadow val="0"/>
        <u val="none"/>
        <vertAlign val="baseline"/>
        <sz val="11"/>
        <color theme="1"/>
        <name val="Calibri"/>
        <family val="2"/>
        <scheme val="minor"/>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3" formatCode="0%"/>
    </dxf>
    <dxf>
      <font>
        <strike val="0"/>
        <outline val="0"/>
        <shadow val="0"/>
        <name val="Calibri"/>
        <family val="2"/>
      </font>
      <numFmt numFmtId="168" formatCode="&quot;£&quot;#,##0"/>
    </dxf>
    <dxf>
      <font>
        <strike val="0"/>
        <outline val="0"/>
        <shadow val="0"/>
        <name val="Calibri"/>
        <family val="2"/>
      </font>
      <numFmt numFmtId="168" formatCode="&quot;£&quot;#,##0"/>
    </dxf>
    <dxf>
      <font>
        <strike val="0"/>
        <outline val="0"/>
        <shadow val="0"/>
        <name val="Calibri"/>
        <family val="2"/>
      </font>
      <numFmt numFmtId="13" formatCode="0%"/>
    </dxf>
    <dxf>
      <font>
        <strike val="0"/>
        <outline val="0"/>
        <shadow val="0"/>
        <name val="Calibri"/>
        <family val="2"/>
      </font>
      <numFmt numFmtId="3" formatCode="#,##0"/>
    </dxf>
    <dxf>
      <font>
        <strike val="0"/>
        <outline val="0"/>
        <shadow val="0"/>
        <name val="Calibri"/>
        <family val="2"/>
      </font>
      <numFmt numFmtId="168" formatCode="&quot;£&quot;#,##0"/>
    </dxf>
    <dxf>
      <font>
        <strike val="0"/>
        <outline val="0"/>
        <shadow val="0"/>
        <name val="Calibri"/>
        <family val="2"/>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3" formatCode="0%"/>
    </dxf>
    <dxf>
      <font>
        <strike val="0"/>
        <outline val="0"/>
        <shadow val="0"/>
        <name val="Calibri"/>
        <family val="2"/>
      </font>
      <numFmt numFmtId="168" formatCode="&quot;£&quot;#,##0"/>
    </dxf>
    <dxf>
      <font>
        <strike val="0"/>
        <outline val="0"/>
        <shadow val="0"/>
        <name val="Calibri"/>
        <family val="2"/>
      </font>
      <numFmt numFmtId="168" formatCode="&quot;£&quot;#,##0"/>
    </dxf>
    <dxf>
      <font>
        <strike val="0"/>
        <outline val="0"/>
        <shadow val="0"/>
        <name val="Calibri"/>
        <family val="2"/>
      </font>
      <numFmt numFmtId="13" formatCode="0%"/>
    </dxf>
    <dxf>
      <font>
        <strike val="0"/>
        <outline val="0"/>
        <shadow val="0"/>
        <name val="Calibri"/>
        <family val="2"/>
      </font>
      <numFmt numFmtId="3" formatCode="#,##0"/>
    </dxf>
    <dxf>
      <font>
        <b val="0"/>
        <strike val="0"/>
        <outline val="0"/>
        <shadow val="0"/>
        <u val="none"/>
        <vertAlign val="baseline"/>
        <sz val="11"/>
        <color theme="1"/>
        <name val="Calibri"/>
        <family val="2"/>
        <scheme val="minor"/>
      </font>
      <numFmt numFmtId="168" formatCode="&quot;£&quot;#,##0"/>
    </dxf>
    <dxf>
      <font>
        <b val="0"/>
        <strike val="0"/>
        <outline val="0"/>
        <shadow val="0"/>
        <u val="none"/>
        <vertAlign val="baseline"/>
        <sz val="11"/>
        <color theme="1"/>
        <name val="Calibri"/>
        <family val="2"/>
        <scheme val="minor"/>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3" formatCode="0%"/>
    </dxf>
    <dxf>
      <font>
        <strike val="0"/>
        <outline val="0"/>
        <shadow val="0"/>
        <name val="Calibri"/>
        <family val="2"/>
      </font>
      <numFmt numFmtId="168" formatCode="&quot;£&quot;#,##0"/>
    </dxf>
    <dxf>
      <font>
        <strike val="0"/>
        <outline val="0"/>
        <shadow val="0"/>
        <name val="Calibri"/>
        <family val="2"/>
      </font>
      <numFmt numFmtId="168" formatCode="&quot;£&quot;#,##0"/>
    </dxf>
    <dxf>
      <font>
        <strike val="0"/>
        <outline val="0"/>
        <shadow val="0"/>
        <name val="Calibri"/>
        <family val="2"/>
      </font>
      <numFmt numFmtId="13" formatCode="0%"/>
    </dxf>
    <dxf>
      <font>
        <strike val="0"/>
        <outline val="0"/>
        <shadow val="0"/>
        <name val="Calibri"/>
        <family val="2"/>
      </font>
      <numFmt numFmtId="3" formatCode="#,##0"/>
    </dxf>
    <dxf>
      <font>
        <strike val="0"/>
        <outline val="0"/>
        <shadow val="0"/>
        <name val="Calibri"/>
        <family val="2"/>
      </font>
      <numFmt numFmtId="168" formatCode="&quot;£&quot;#,##0"/>
    </dxf>
    <dxf>
      <font>
        <strike val="0"/>
        <outline val="0"/>
        <shadow val="0"/>
        <name val="Calibri"/>
        <family val="2"/>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dxf>
    <dxf>
      <font>
        <strike val="0"/>
        <outline val="0"/>
        <shadow val="0"/>
        <name val="Calibri"/>
        <family val="2"/>
      </font>
      <numFmt numFmtId="166" formatCode="0.0%"/>
    </dxf>
    <dxf>
      <font>
        <strike val="0"/>
        <outline val="0"/>
        <shadow val="0"/>
        <name val="Calibri"/>
        <family val="2"/>
      </font>
      <numFmt numFmtId="11" formatCode="&quot;£&quot;#,##0.00;\-&quot;£&quot;#,##0.00"/>
    </dxf>
    <dxf>
      <font>
        <strike val="0"/>
        <outline val="0"/>
        <shadow val="0"/>
        <name val="Calibri"/>
        <family val="2"/>
      </font>
      <numFmt numFmtId="13" formatCode="0%"/>
    </dxf>
    <dxf>
      <font>
        <strike val="0"/>
        <outline val="0"/>
        <shadow val="0"/>
        <name val="Calibri"/>
        <family val="2"/>
      </font>
      <numFmt numFmtId="168" formatCode="&quot;£&quot;#,##0"/>
    </dxf>
    <dxf>
      <font>
        <strike val="0"/>
        <outline val="0"/>
        <shadow val="0"/>
        <name val="Calibri"/>
        <family val="2"/>
      </font>
      <numFmt numFmtId="13" formatCode="0%"/>
    </dxf>
    <dxf>
      <font>
        <strike val="0"/>
        <outline val="0"/>
        <shadow val="0"/>
        <name val="Calibri"/>
        <family val="2"/>
      </font>
      <numFmt numFmtId="3" formatCode="#,##0"/>
    </dxf>
    <dxf>
      <font>
        <strike val="0"/>
        <outline val="0"/>
        <shadow val="0"/>
        <name val="Calibri"/>
        <family val="2"/>
      </font>
      <numFmt numFmtId="168" formatCode="&quot;£&quot;#,##0"/>
    </dxf>
    <dxf>
      <font>
        <strike val="0"/>
        <outline val="0"/>
        <shadow val="0"/>
        <name val="Calibri"/>
        <family val="2"/>
      </font>
      <numFmt numFmtId="3" formatCode="#,##0"/>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numFmt numFmtId="167" formatCode="_-&quot;£&quot;* #,##0_-;\-&quot;£&quot;* #,##0_-;_-&quot;£&quot;* &quot;-&quot;??_-;_-@_-"/>
    </dxf>
    <dxf>
      <font>
        <b val="0"/>
        <i val="0"/>
        <strike val="0"/>
        <condense val="0"/>
        <extend val="0"/>
        <outline val="0"/>
        <shadow val="0"/>
        <u val="none"/>
        <vertAlign val="baseline"/>
        <sz val="11"/>
        <color theme="1"/>
        <name val="Calibri"/>
        <family val="2"/>
        <scheme val="minor"/>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numFmt numFmtId="167" formatCode="_-&quot;£&quot;* #,##0_-;\-&quot;£&quot;* #,##0_-;_-&quot;£&quot;*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numFmt numFmtId="13" formatCode="0%"/>
    </dxf>
    <dxf>
      <font>
        <strike val="0"/>
        <outline val="0"/>
        <shadow val="0"/>
        <name val="Calibri"/>
        <family val="2"/>
      </font>
      <numFmt numFmtId="166" formatCode="0.0%"/>
    </dxf>
    <dxf>
      <font>
        <strike val="0"/>
        <outline val="0"/>
        <shadow val="0"/>
        <name val="Calibri"/>
        <family val="2"/>
      </font>
      <numFmt numFmtId="168" formatCode="&quot;£&quot;#,##0"/>
    </dxf>
    <dxf>
      <font>
        <strike val="0"/>
        <outline val="0"/>
        <shadow val="0"/>
        <name val="Calibri"/>
        <family val="2"/>
      </font>
      <numFmt numFmtId="166" formatCode="0.0%"/>
    </dxf>
    <dxf>
      <font>
        <strike val="0"/>
        <outline val="0"/>
        <shadow val="0"/>
        <name val="Calibri"/>
        <family val="2"/>
      </font>
      <numFmt numFmtId="164" formatCode="_-* #,##0_-;\-* #,##0_-;_-* &quot;-&quot;??_-;_-@_-"/>
    </dxf>
    <dxf>
      <font>
        <strike val="0"/>
        <outline val="0"/>
        <shadow val="0"/>
        <name val="Calibri"/>
        <family val="2"/>
      </font>
      <numFmt numFmtId="168" formatCode="&quot;£&quot;#,##0"/>
    </dxf>
    <dxf>
      <font>
        <strike val="0"/>
        <outline val="0"/>
        <shadow val="0"/>
        <name val="Calibri"/>
        <family val="2"/>
      </font>
      <numFmt numFmtId="0" formatCode="General"/>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3" formatCode="0%"/>
    </dxf>
    <dxf>
      <font>
        <strike val="0"/>
        <outline val="0"/>
        <shadow val="0"/>
        <name val="Calibri"/>
        <family val="2"/>
      </font>
      <numFmt numFmtId="3" formatCode="#,##0"/>
    </dxf>
    <dxf>
      <font>
        <strike val="0"/>
        <outline val="0"/>
        <shadow val="0"/>
        <name val="Calibri"/>
        <family val="2"/>
      </font>
      <numFmt numFmtId="13" formatCode="0%"/>
    </dxf>
    <dxf>
      <font>
        <strike val="0"/>
        <outline val="0"/>
        <shadow val="0"/>
        <name val="Calibri"/>
        <family val="2"/>
      </font>
      <numFmt numFmtId="164" formatCode="_-* #,##0_-;\-* #,##0_-;_-* &quot;-&quot;??_-;_-@_-"/>
    </dxf>
    <dxf>
      <font>
        <strike val="0"/>
        <outline val="0"/>
        <shadow val="0"/>
        <name val="Calibri"/>
        <family val="2"/>
      </font>
      <numFmt numFmtId="13" formatCode="0%"/>
    </dxf>
    <dxf>
      <font>
        <strike val="0"/>
        <outline val="0"/>
        <shadow val="0"/>
        <name val="Calibri"/>
        <family val="2"/>
      </font>
      <numFmt numFmtId="167" formatCode="_-&quot;£&quot;* #,##0_-;\-&quot;£&quot;* #,##0_-;_-&quot;£&quot;*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numFmt numFmtId="170" formatCode="&quot;£&quot;#,##0.0"/>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dxf>
    <dxf>
      <font>
        <strike val="0"/>
        <outline val="0"/>
        <shadow val="0"/>
        <vertAlign val="baseline"/>
        <name val="Calibri"/>
        <family val="2"/>
      </font>
      <numFmt numFmtId="166" formatCode="0.0%"/>
    </dxf>
    <dxf>
      <font>
        <strike val="0"/>
        <outline val="0"/>
        <shadow val="0"/>
        <vertAlign val="baseline"/>
        <name val="Calibri"/>
        <family val="2"/>
      </font>
      <numFmt numFmtId="166" formatCode="0.0%"/>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numFmt numFmtId="166" formatCode="0.0%"/>
    </dxf>
    <dxf>
      <font>
        <strike val="0"/>
        <outline val="0"/>
        <shadow val="0"/>
        <vertAlign val="baseline"/>
        <name val="Calibri"/>
        <family val="2"/>
      </font>
      <numFmt numFmtId="166" formatCode="0.0%"/>
    </dxf>
    <dxf>
      <font>
        <strike val="0"/>
        <outline val="0"/>
        <shadow val="0"/>
        <vertAlign val="baseline"/>
        <name val="Calibri"/>
        <family val="2"/>
      </font>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numFmt numFmtId="164"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dxf>
    <dxf>
      <font>
        <strike val="0"/>
        <outline val="0"/>
        <shadow val="0"/>
        <vertAlign val="baseline"/>
        <name val="Calibri"/>
        <family val="2"/>
      </font>
      <numFmt numFmtId="167" formatCode="_-&quot;£&quot;* #,##0_-;\-&quot;£&quot;* #,##0_-;_-&quot;£&quot;* &quot;-&quot;??_-;_-@_-"/>
    </dxf>
    <dxf>
      <font>
        <strike val="0"/>
        <outline val="0"/>
        <shadow val="0"/>
        <vertAlign val="baseline"/>
        <name val="Calibri"/>
        <family val="2"/>
      </font>
      <numFmt numFmtId="167" formatCode="_-&quot;£&quot;* #,##0_-;\-&quot;£&quot;* #,##0_-;_-&quot;£&quot;* &quot;-&quot;??_-;_-@_-"/>
    </dxf>
    <dxf>
      <font>
        <strike val="0"/>
        <outline val="0"/>
        <shadow val="0"/>
        <vertAlign val="baseline"/>
        <name val="Calibri"/>
        <family val="2"/>
      </font>
      <numFmt numFmtId="167" formatCode="_-&quot;£&quot;* #,##0_-;\-&quot;£&quot;* #,##0_-;_-&quot;£&quot;* &quot;-&quot;??_-;_-@_-"/>
    </dxf>
    <dxf>
      <font>
        <strike val="0"/>
        <outline val="0"/>
        <shadow val="0"/>
        <vertAlign val="baseline"/>
        <name val="Calibri"/>
        <family val="2"/>
      </font>
      <numFmt numFmtId="167" formatCode="_-&quot;£&quot;* #,##0_-;\-&quot;£&quot;* #,##0_-;_-&quot;£&quot;* &quot;-&quot;??_-;_-@_-"/>
    </dxf>
    <dxf>
      <font>
        <strike val="0"/>
        <outline val="0"/>
        <shadow val="0"/>
        <vertAlign val="baseline"/>
        <name val="Calibri"/>
        <family val="2"/>
      </font>
      <numFmt numFmtId="167" formatCode="_-&quot;£&quot;* #,##0_-;\-&quot;£&quot;* #,##0_-;_-&quot;£&quot;*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7" formatCode="_-&quot;£&quot;* #,##0_-;\-&quot;£&quot;* #,##0_-;_-&quot;£&quot;*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numFmt numFmtId="165" formatCode="_-* #,##0.0_-;\-* #,##0.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numFmt numFmtId="165"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dxf>
    <dxf>
      <font>
        <strike val="0"/>
        <outline val="0"/>
        <shadow val="0"/>
        <name val="Calibri"/>
        <family val="2"/>
      </font>
    </dxf>
    <dxf>
      <font>
        <b val="0"/>
        <i val="0"/>
        <strike val="0"/>
        <condense val="0"/>
        <extend val="0"/>
        <outline val="0"/>
        <shadow val="0"/>
        <u val="none"/>
        <vertAlign val="baseline"/>
        <sz val="11"/>
        <color theme="1"/>
        <name val="Calibri"/>
        <family val="2"/>
        <scheme val="minor"/>
      </font>
      <numFmt numFmtId="165"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7" formatCode="_-&quot;£&quot;* #,##0_-;\-&quot;£&quot;* #,##0_-;_-&quot;£&quot;* &quot;-&quot;??_-;_-@_-"/>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7" formatCode="_-&quot;£&quot;* #,##0_-;\-&quot;£&quot;* #,##0_-;_-&quot;£&quot;* &quot;-&quot;??_-;_-@_-"/>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4" formatCode="_-* #,##0_-;\-* #,##0_-;_-* &quot;-&quot;??_-;_-@_-"/>
    </dxf>
    <dxf>
      <font>
        <strike val="0"/>
        <outline val="0"/>
        <shadow val="0"/>
        <u val="none"/>
        <vertAlign val="baseline"/>
        <name val="Calibri"/>
        <family val="2"/>
        <scheme val="none"/>
      </font>
      <numFmt numFmtId="167" formatCode="_-&quot;£&quot;* #,##0_-;\-&quot;£&quot;* #,##0_-;_-&quot;£&quot;* &quot;-&quot;??_-;_-@_-"/>
    </dxf>
    <dxf>
      <font>
        <strike val="0"/>
        <outline val="0"/>
        <shadow val="0"/>
        <u val="none"/>
        <vertAlign val="baseline"/>
        <name val="Calibri"/>
        <family val="2"/>
        <scheme val="none"/>
      </font>
      <numFmt numFmtId="164" formatCode="_-* #,##0_-;\-* #,##0_-;_-* &quot;-&quot;??_-;_-@_-"/>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4" formatCode="_-* #,##0_-;\-* #,##0_-;_-* &quot;-&quot;??_-;_-@_-"/>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4" formatCode="_-* #,##0_-;\-* #,##0_-;_-* &quot;-&quot;??_-;_-@_-"/>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7" formatCode="_-&quot;£&quot;* #,##0_-;\-&quot;£&quot;* #,##0_-;_-&quot;£&quot;* &quot;-&quot;??_-;_-@_-"/>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4" formatCode="_-* #,##0_-;\-* #,##0_-;_-* &quot;-&quot;??_-;_-@_-"/>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4" formatCode="_-* #,##0_-;\-* #,##0_-;_-* &quot;-&quot;??_-;_-@_-"/>
    </dxf>
    <dxf>
      <font>
        <strike val="0"/>
        <outline val="0"/>
        <shadow val="0"/>
        <u val="none"/>
        <vertAlign val="baseline"/>
        <name val="Calibri"/>
        <family val="2"/>
        <scheme val="none"/>
      </font>
      <numFmt numFmtId="166" formatCode="0.0%"/>
    </dxf>
    <dxf>
      <font>
        <strike val="0"/>
        <outline val="0"/>
        <shadow val="0"/>
        <u val="none"/>
        <vertAlign val="baseline"/>
        <name val="Calibri"/>
        <family val="2"/>
        <scheme val="none"/>
      </font>
      <numFmt numFmtId="167" formatCode="_-&quot;£&quot;* #,##0_-;\-&quot;£&quot;* #,##0_-;_-&quot;£&quot;* &quot;-&quot;??_-;_-@_-"/>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alignment horizontal="general" vertical="bottom" textRotation="0" wrapText="1" indent="0" justifyLastLine="0" shrinkToFit="0" readingOrder="0"/>
    </dxf>
    <dxf>
      <font>
        <strike val="0"/>
        <outline val="0"/>
        <shadow val="0"/>
        <vertAlign val="baseline"/>
        <name val="Calibri"/>
        <family val="2"/>
      </font>
      <alignment horizontal="left" vertical="bottom" textRotation="0" wrapText="0"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vertAlign val="baseline"/>
        <name val="Calibri"/>
        <family val="2"/>
      </font>
      <fill>
        <patternFill patternType="none">
          <fgColor indexed="64"/>
          <bgColor auto="1"/>
        </patternFill>
      </fill>
    </dxf>
    <dxf>
      <font>
        <strike val="0"/>
        <outline val="0"/>
        <shadow val="0"/>
        <vertAlign val="baseline"/>
        <name val="Calibri"/>
        <family val="2"/>
      </font>
      <fill>
        <patternFill patternType="none">
          <fgColor indexed="64"/>
          <bgColor auto="1"/>
        </patternFill>
      </fill>
    </dxf>
    <dxf>
      <font>
        <strike val="0"/>
        <outline val="0"/>
        <shadow val="0"/>
        <vertAlign val="baseline"/>
        <name val="Calibri"/>
        <family val="2"/>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Value of projects made by the NLHF </a:t>
            </a:r>
            <a:br>
              <a:rPr lang="en-US"/>
            </a:br>
            <a:r>
              <a:rPr lang="en-US"/>
              <a:t>(£ million in 2018/19 Real Prices)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1"/>
          <c:order val="0"/>
          <c:tx>
            <c:strRef>
              <c:f>'Funding &amp; Resources NLHF'!$A$32</c:f>
              <c:strCache>
                <c:ptCount val="1"/>
                <c:pt idx="0">
                  <c:v>Value of projects made by the Fund (£ million in 2018/19 Real Prices)</c:v>
                </c:pt>
              </c:strCache>
            </c:strRef>
          </c:tx>
          <c:spPr>
            <a:solidFill>
              <a:schemeClr val="accent5">
                <a:tint val="77000"/>
              </a:schemeClr>
            </a:solidFill>
            <a:ln>
              <a:noFill/>
            </a:ln>
            <a:effectLst/>
          </c:spPr>
          <c:cat>
            <c:strRef>
              <c:f>'Funding &amp; Resources NLHF'!$B$30:$AA$30</c:f>
              <c:strCache>
                <c:ptCount val="26"/>
                <c:pt idx="0">
                  <c:v>1994/95</c:v>
                </c:pt>
                <c:pt idx="1">
                  <c:v>1995/96</c:v>
                </c:pt>
                <c:pt idx="2">
                  <c:v>1996/97</c:v>
                </c:pt>
                <c:pt idx="3">
                  <c:v>1997/98</c:v>
                </c:pt>
                <c:pt idx="4">
                  <c:v>1998/99</c:v>
                </c:pt>
                <c:pt idx="5">
                  <c:v>1999/00</c:v>
                </c:pt>
                <c:pt idx="6">
                  <c:v>2000/01</c:v>
                </c:pt>
                <c:pt idx="7">
                  <c:v>2001/02</c:v>
                </c:pt>
                <c:pt idx="8">
                  <c:v>2002/03</c:v>
                </c:pt>
                <c:pt idx="9">
                  <c:v>2003/04</c:v>
                </c:pt>
                <c:pt idx="10">
                  <c:v>2004/05</c:v>
                </c:pt>
                <c:pt idx="11">
                  <c:v>2005/06</c:v>
                </c:pt>
                <c:pt idx="12">
                  <c:v>2006/07</c:v>
                </c:pt>
                <c:pt idx="13">
                  <c:v>2007/08</c:v>
                </c:pt>
                <c:pt idx="14">
                  <c:v>2008/09</c:v>
                </c:pt>
                <c:pt idx="15">
                  <c:v>2009/10</c:v>
                </c:pt>
                <c:pt idx="16">
                  <c:v>2010/11</c:v>
                </c:pt>
                <c:pt idx="17">
                  <c:v>2011/12</c:v>
                </c:pt>
                <c:pt idx="18">
                  <c:v>2012/13</c:v>
                </c:pt>
                <c:pt idx="19">
                  <c:v>2013/14</c:v>
                </c:pt>
                <c:pt idx="20">
                  <c:v>2014/15</c:v>
                </c:pt>
                <c:pt idx="21">
                  <c:v>2015/16</c:v>
                </c:pt>
                <c:pt idx="22">
                  <c:v>2016/17</c:v>
                </c:pt>
                <c:pt idx="23">
                  <c:v>2017/18</c:v>
                </c:pt>
                <c:pt idx="24">
                  <c:v>2018/19</c:v>
                </c:pt>
                <c:pt idx="25">
                  <c:v>2019/20</c:v>
                </c:pt>
              </c:strCache>
            </c:strRef>
          </c:cat>
          <c:val>
            <c:numRef>
              <c:f>'Funding &amp; Resources NLHF'!$B$32:$AA$32</c:f>
              <c:numCache>
                <c:formatCode>"£"#,##0.0</c:formatCode>
                <c:ptCount val="26"/>
                <c:pt idx="0">
                  <c:v>22.741427482337485</c:v>
                </c:pt>
                <c:pt idx="1">
                  <c:v>256.2392176936595</c:v>
                </c:pt>
                <c:pt idx="2">
                  <c:v>608.51169379529676</c:v>
                </c:pt>
                <c:pt idx="3">
                  <c:v>395.2819088969996</c:v>
                </c:pt>
                <c:pt idx="4">
                  <c:v>441.79881980258347</c:v>
                </c:pt>
                <c:pt idx="5">
                  <c:v>273.49982222579251</c:v>
                </c:pt>
                <c:pt idx="6">
                  <c:v>411.09491475339865</c:v>
                </c:pt>
                <c:pt idx="7">
                  <c:v>376.58548688484069</c:v>
                </c:pt>
                <c:pt idx="8">
                  <c:v>362.46291333056553</c:v>
                </c:pt>
                <c:pt idx="9">
                  <c:v>376.21793269715374</c:v>
                </c:pt>
                <c:pt idx="10">
                  <c:v>376.17484447873056</c:v>
                </c:pt>
                <c:pt idx="11">
                  <c:v>305.74207219199633</c:v>
                </c:pt>
                <c:pt idx="12">
                  <c:v>305.32102194781919</c:v>
                </c:pt>
                <c:pt idx="13">
                  <c:v>319.43557259201759</c:v>
                </c:pt>
                <c:pt idx="14">
                  <c:v>245.14623593815355</c:v>
                </c:pt>
                <c:pt idx="15">
                  <c:v>223.47599417318693</c:v>
                </c:pt>
                <c:pt idx="16">
                  <c:v>237.4380143949341</c:v>
                </c:pt>
                <c:pt idx="17">
                  <c:v>329.63351843959401</c:v>
                </c:pt>
                <c:pt idx="18">
                  <c:v>472.11114369716893</c:v>
                </c:pt>
                <c:pt idx="19">
                  <c:v>428.58503163014876</c:v>
                </c:pt>
                <c:pt idx="20">
                  <c:v>372.63092630642001</c:v>
                </c:pt>
                <c:pt idx="21">
                  <c:v>379.49137176800429</c:v>
                </c:pt>
                <c:pt idx="22">
                  <c:v>363.98126279663779</c:v>
                </c:pt>
                <c:pt idx="23">
                  <c:v>222.27756640731343</c:v>
                </c:pt>
                <c:pt idx="24">
                  <c:v>155.04027612203885</c:v>
                </c:pt>
                <c:pt idx="25">
                  <c:v>159.53550000000001</c:v>
                </c:pt>
              </c:numCache>
            </c:numRef>
          </c:val>
          <c:extLst>
            <c:ext xmlns:c16="http://schemas.microsoft.com/office/drawing/2014/chart" uri="{C3380CC4-5D6E-409C-BE32-E72D297353CC}">
              <c16:uniqueId val="{00000000-5FC4-4A9A-8440-82A6302A94DC}"/>
            </c:ext>
          </c:extLst>
        </c:ser>
        <c:dLbls>
          <c:showLegendKey val="0"/>
          <c:showVal val="0"/>
          <c:showCatName val="0"/>
          <c:showSerName val="0"/>
          <c:showPercent val="0"/>
          <c:showBubbleSize val="0"/>
        </c:dLbls>
        <c:axId val="1350432704"/>
        <c:axId val="1592214560"/>
      </c:areaChart>
      <c:catAx>
        <c:axId val="135043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2214560"/>
        <c:crosses val="autoZero"/>
        <c:auto val="1"/>
        <c:lblAlgn val="ctr"/>
        <c:lblOffset val="100"/>
        <c:noMultiLvlLbl val="0"/>
      </c:catAx>
      <c:valAx>
        <c:axId val="15922145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4327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35% decline in LA historic environment staff</a:t>
            </a:r>
            <a:br>
              <a:rPr lang="en-GB"/>
            </a:br>
            <a:r>
              <a:rPr lang="en-GB" sz="1100"/>
              <a:t>(2006-2018)</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Summary!$B$56</c:f>
              <c:strCache>
                <c:ptCount val="1"/>
                <c:pt idx="0">
                  <c:v>LA Staff Conservation</c:v>
                </c:pt>
              </c:strCache>
            </c:strRef>
          </c:tx>
          <c:spPr>
            <a:ln w="28575" cap="rnd">
              <a:solidFill>
                <a:schemeClr val="accent5">
                  <a:shade val="76000"/>
                </a:schemeClr>
              </a:solidFill>
              <a:round/>
            </a:ln>
            <a:effectLst/>
          </c:spPr>
          <c:marker>
            <c:symbol val="circle"/>
            <c:size val="3"/>
            <c:spPr>
              <a:solidFill>
                <a:schemeClr val="accent5">
                  <a:shade val="76000"/>
                </a:schemeClr>
              </a:solidFill>
              <a:ln w="9525">
                <a:solidFill>
                  <a:schemeClr val="accent5">
                    <a:shade val="76000"/>
                  </a:schemeClr>
                </a:solidFill>
              </a:ln>
              <a:effectLst/>
            </c:spPr>
          </c:marker>
          <c:cat>
            <c:strRef>
              <c:f>Summary!$C$55:$O$55</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Summary!$C$56:$O$56</c:f>
              <c:numCache>
                <c:formatCode>General</c:formatCode>
                <c:ptCount val="13"/>
                <c:pt idx="0">
                  <c:v>816.77</c:v>
                </c:pt>
                <c:pt idx="2">
                  <c:v>756.34</c:v>
                </c:pt>
                <c:pt idx="4">
                  <c:v>701.2</c:v>
                </c:pt>
                <c:pt idx="5">
                  <c:v>606.46</c:v>
                </c:pt>
                <c:pt idx="6">
                  <c:v>567.64</c:v>
                </c:pt>
                <c:pt idx="7">
                  <c:v>547.70000000000005</c:v>
                </c:pt>
                <c:pt idx="8">
                  <c:v>534.6</c:v>
                </c:pt>
                <c:pt idx="9">
                  <c:v>527.37</c:v>
                </c:pt>
                <c:pt idx="10">
                  <c:v>524.6</c:v>
                </c:pt>
                <c:pt idx="11">
                  <c:v>517.70000000000005</c:v>
                </c:pt>
                <c:pt idx="12">
                  <c:v>533</c:v>
                </c:pt>
              </c:numCache>
            </c:numRef>
          </c:val>
          <c:smooth val="0"/>
          <c:extLst>
            <c:ext xmlns:c16="http://schemas.microsoft.com/office/drawing/2014/chart" uri="{C3380CC4-5D6E-409C-BE32-E72D297353CC}">
              <c16:uniqueId val="{00000000-3B78-4B24-9294-5B5CAA2D6608}"/>
            </c:ext>
          </c:extLst>
        </c:ser>
        <c:ser>
          <c:idx val="1"/>
          <c:order val="1"/>
          <c:tx>
            <c:strRef>
              <c:f>Summary!$B$57</c:f>
              <c:strCache>
                <c:ptCount val="1"/>
                <c:pt idx="0">
                  <c:v>LA Staff Archaeology</c:v>
                </c:pt>
              </c:strCache>
            </c:strRef>
          </c:tx>
          <c:spPr>
            <a:ln w="28575" cap="rnd">
              <a:solidFill>
                <a:schemeClr val="accent5">
                  <a:tint val="77000"/>
                </a:schemeClr>
              </a:solidFill>
              <a:round/>
            </a:ln>
            <a:effectLst/>
          </c:spPr>
          <c:marker>
            <c:symbol val="circle"/>
            <c:size val="3"/>
            <c:spPr>
              <a:solidFill>
                <a:schemeClr val="accent5">
                  <a:tint val="77000"/>
                </a:schemeClr>
              </a:solidFill>
              <a:ln w="9525">
                <a:solidFill>
                  <a:schemeClr val="accent5">
                    <a:tint val="77000"/>
                  </a:schemeClr>
                </a:solidFill>
              </a:ln>
              <a:effectLst/>
            </c:spPr>
          </c:marker>
          <c:cat>
            <c:strRef>
              <c:f>Summary!$C$55:$O$55</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Summary!$C$57:$O$57</c:f>
              <c:numCache>
                <c:formatCode>General</c:formatCode>
                <c:ptCount val="13"/>
                <c:pt idx="0">
                  <c:v>407.15</c:v>
                </c:pt>
                <c:pt idx="2">
                  <c:v>401.14</c:v>
                </c:pt>
                <c:pt idx="4">
                  <c:v>385.25</c:v>
                </c:pt>
                <c:pt idx="5">
                  <c:v>351.05</c:v>
                </c:pt>
                <c:pt idx="6">
                  <c:v>341.8</c:v>
                </c:pt>
                <c:pt idx="7">
                  <c:v>332.01</c:v>
                </c:pt>
                <c:pt idx="8">
                  <c:v>300.5</c:v>
                </c:pt>
                <c:pt idx="9">
                  <c:v>318.18</c:v>
                </c:pt>
                <c:pt idx="10">
                  <c:v>271.7</c:v>
                </c:pt>
                <c:pt idx="11">
                  <c:v>262.8</c:v>
                </c:pt>
                <c:pt idx="12">
                  <c:v>265</c:v>
                </c:pt>
              </c:numCache>
            </c:numRef>
          </c:val>
          <c:smooth val="0"/>
          <c:extLst>
            <c:ext xmlns:c16="http://schemas.microsoft.com/office/drawing/2014/chart" uri="{C3380CC4-5D6E-409C-BE32-E72D297353CC}">
              <c16:uniqueId val="{00000001-3B78-4B24-9294-5B5CAA2D6608}"/>
            </c:ext>
          </c:extLst>
        </c:ser>
        <c:dLbls>
          <c:showLegendKey val="0"/>
          <c:showVal val="0"/>
          <c:showCatName val="0"/>
          <c:showSerName val="0"/>
          <c:showPercent val="0"/>
          <c:showBubbleSize val="0"/>
        </c:dLbls>
        <c:marker val="1"/>
        <c:smooth val="0"/>
        <c:axId val="1507222656"/>
        <c:axId val="1484740672"/>
      </c:lineChart>
      <c:catAx>
        <c:axId val="150722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740672"/>
        <c:crosses val="autoZero"/>
        <c:auto val="1"/>
        <c:lblAlgn val="ctr"/>
        <c:lblOffset val="100"/>
        <c:noMultiLvlLbl val="0"/>
      </c:catAx>
      <c:valAx>
        <c:axId val="1484740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722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1057274</xdr:colOff>
      <xdr:row>12</xdr:row>
      <xdr:rowOff>0</xdr:rowOff>
    </xdr:from>
    <xdr:to>
      <xdr:col>15</xdr:col>
      <xdr:colOff>1057274</xdr:colOff>
      <xdr:row>29</xdr:row>
      <xdr:rowOff>0</xdr:rowOff>
    </xdr:to>
    <xdr:graphicFrame macro="">
      <xdr:nvGraphicFramePr>
        <xdr:cNvPr id="2" name="Chart 1">
          <a:extLst>
            <a:ext uri="{FF2B5EF4-FFF2-40B4-BE49-F238E27FC236}">
              <a16:creationId xmlns:a16="http://schemas.microsoft.com/office/drawing/2014/main" id="{A62040E2-9AC8-4516-BBE3-79A6790F1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606742</xdr:colOff>
      <xdr:row>58</xdr:row>
      <xdr:rowOff>56197</xdr:rowOff>
    </xdr:from>
    <xdr:to>
      <xdr:col>7</xdr:col>
      <xdr:colOff>714375</xdr:colOff>
      <xdr:row>75</xdr:row>
      <xdr:rowOff>133350</xdr:rowOff>
    </xdr:to>
    <xdr:graphicFrame macro="">
      <xdr:nvGraphicFramePr>
        <xdr:cNvPr id="3" name="Chart 2">
          <a:extLst>
            <a:ext uri="{FF2B5EF4-FFF2-40B4-BE49-F238E27FC236}">
              <a16:creationId xmlns:a16="http://schemas.microsoft.com/office/drawing/2014/main" id="{7C4955EE-5734-4823-837E-8DACFA8883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C8:C34" totalsRowShown="0" headerRowDxfId="1024" dataDxfId="1023" headerRowCellStyle="Table Title" dataCellStyle="Hyperlink">
  <autoFilter ref="C8:C34" xr:uid="{00000000-0009-0000-0100-000001000000}">
    <filterColumn colId="0" hiddenButton="1"/>
  </autoFilter>
  <tableColumns count="1">
    <tableColumn id="1" xr3:uid="{00000000-0010-0000-0000-000001000000}" name="Contents:" dataDxfId="1022"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HE___Expenditure" displayName="HE___Expenditure" ref="A19:AD31" totalsRowShown="0" headerRowDxfId="899" dataDxfId="898">
  <autoFilter ref="A19:AD31" xr:uid="{00000000-0009-0000-0100-000009000000}"/>
  <tableColumns count="30">
    <tableColumn id="1" xr3:uid="{00000000-0010-0000-0300-000001000000}" name="Category" dataDxfId="897"/>
    <tableColumn id="2" xr3:uid="{00000000-0010-0000-0300-000002000000}" name="Subcategory" dataDxfId="896"/>
    <tableColumn id="3" xr3:uid="{00000000-0010-0000-0300-000003000000}" name="1994/95" dataDxfId="895" dataCellStyle="Comma"/>
    <tableColumn id="4" xr3:uid="{00000000-0010-0000-0300-000004000000}" name="1995/96" dataDxfId="894" dataCellStyle="Comma"/>
    <tableColumn id="5" xr3:uid="{00000000-0010-0000-0300-000005000000}" name="1996/97" dataDxfId="893" dataCellStyle="Comma"/>
    <tableColumn id="6" xr3:uid="{00000000-0010-0000-0300-000006000000}" name="1997/98" dataDxfId="892" dataCellStyle="Comma"/>
    <tableColumn id="7" xr3:uid="{00000000-0010-0000-0300-000007000000}" name="1998/99" dataDxfId="891" dataCellStyle="Comma"/>
    <tableColumn id="8" xr3:uid="{00000000-0010-0000-0300-000008000000}" name="1999/00" dataDxfId="890" dataCellStyle="Comma"/>
    <tableColumn id="9" xr3:uid="{00000000-0010-0000-0300-000009000000}" name="2000/01" dataDxfId="889" dataCellStyle="Comma"/>
    <tableColumn id="10" xr3:uid="{00000000-0010-0000-0300-00000A000000}" name="2001/02" dataDxfId="888" dataCellStyle="Comma"/>
    <tableColumn id="11" xr3:uid="{00000000-0010-0000-0300-00000B000000}" name="2002/03" dataDxfId="887" dataCellStyle="Comma"/>
    <tableColumn id="12" xr3:uid="{00000000-0010-0000-0300-00000C000000}" name="2003/04" dataDxfId="886" dataCellStyle="Comma"/>
    <tableColumn id="13" xr3:uid="{00000000-0010-0000-0300-00000D000000}" name="2004/05" dataDxfId="885" dataCellStyle="Comma"/>
    <tableColumn id="14" xr3:uid="{00000000-0010-0000-0300-00000E000000}" name="2005/06" dataDxfId="884" dataCellStyle="Comma"/>
    <tableColumn id="15" xr3:uid="{00000000-0010-0000-0300-00000F000000}" name="2006/07" dataDxfId="883" dataCellStyle="Comma"/>
    <tableColumn id="16" xr3:uid="{00000000-0010-0000-0300-000010000000}" name="2007/08" dataDxfId="882" dataCellStyle="Comma"/>
    <tableColumn id="17" xr3:uid="{00000000-0010-0000-0300-000011000000}" name="2008/09" dataDxfId="881" dataCellStyle="Comma"/>
    <tableColumn id="18" xr3:uid="{00000000-0010-0000-0300-000012000000}" name="2009/10" dataDxfId="880" dataCellStyle="Comma"/>
    <tableColumn id="19" xr3:uid="{00000000-0010-0000-0300-000013000000}" name="2010/11" dataDxfId="879" dataCellStyle="Comma"/>
    <tableColumn id="20" xr3:uid="{00000000-0010-0000-0300-000014000000}" name="2011/12" dataDxfId="878" dataCellStyle="Comma"/>
    <tableColumn id="21" xr3:uid="{00000000-0010-0000-0300-000015000000}" name="2012/13" dataDxfId="877" dataCellStyle="Comma"/>
    <tableColumn id="22" xr3:uid="{00000000-0010-0000-0300-000016000000}" name="2013/14" dataDxfId="876" dataCellStyle="Comma"/>
    <tableColumn id="23" xr3:uid="{00000000-0010-0000-0300-000017000000}" name="2014/15" dataDxfId="875" dataCellStyle="Comma"/>
    <tableColumn id="24" xr3:uid="{00000000-0010-0000-0300-000018000000}" name="2015/16" dataDxfId="874" dataCellStyle="Comma"/>
    <tableColumn id="25" xr3:uid="{00000000-0010-0000-0300-000019000000}" name="2016/17" dataDxfId="873" dataCellStyle="Comma"/>
    <tableColumn id="26" xr3:uid="{00000000-0010-0000-0300-00001A000000}" name="2017/18" dataDxfId="872" dataCellStyle="Comma"/>
    <tableColumn id="27" xr3:uid="{00000000-0010-0000-0300-00001B000000}" name="2018/19" dataDxfId="871" dataCellStyle="Comma"/>
    <tableColumn id="30" xr3:uid="{00000000-0010-0000-0300-00001E000000}" name="2019/20" dataDxfId="870" dataCellStyle="Comma"/>
    <tableColumn id="28" xr3:uid="{00000000-0010-0000-0300-00001C000000}" name="% change 2002/03 to 2019/20" dataDxfId="869"/>
    <tableColumn id="29" xr3:uid="{00000000-0010-0000-0300-00001D000000}" name="% change 2017/18 to 2018/19" dataDxfId="868"/>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HE___Total_value_of_grants" displayName="HE___Total_value_of_grants" ref="A9:X20" totalsRowShown="0" headerRowDxfId="867" dataDxfId="866">
  <autoFilter ref="A9:X20" xr:uid="{00000000-0009-0000-0100-000002000000}"/>
  <sortState xmlns:xlrd2="http://schemas.microsoft.com/office/spreadsheetml/2017/richdata2" ref="A10:X20">
    <sortCondition ref="A9:A20"/>
  </sortState>
  <tableColumns count="24">
    <tableColumn id="24" xr3:uid="{00000000-0010-0000-0400-000018000000}" name="ONS Code" dataDxfId="865"/>
    <tableColumn id="1" xr3:uid="{00000000-0010-0000-0400-000001000000}" name="Region" dataDxfId="864"/>
    <tableColumn id="2" xr3:uid="{00000000-0010-0000-0400-000002000000}" name=" " dataDxfId="863"/>
    <tableColumn id="22" xr3:uid="{00000000-0010-0000-0400-000016000000}" name="  " dataDxfId="862"/>
    <tableColumn id="3" xr3:uid="{00000000-0010-0000-0400-000003000000}" name="2002/03" dataDxfId="861" dataCellStyle="Comma"/>
    <tableColumn id="4" xr3:uid="{00000000-0010-0000-0400-000004000000}" name="2003/04" dataDxfId="860" dataCellStyle="Comma"/>
    <tableColumn id="5" xr3:uid="{00000000-0010-0000-0400-000005000000}" name="2004/05" dataDxfId="859" dataCellStyle="Comma"/>
    <tableColumn id="6" xr3:uid="{00000000-0010-0000-0400-000006000000}" name="2005/06" dataDxfId="858" dataCellStyle="Comma"/>
    <tableColumn id="7" xr3:uid="{00000000-0010-0000-0400-000007000000}" name="2006/07" dataDxfId="857" dataCellStyle="Comma"/>
    <tableColumn id="8" xr3:uid="{00000000-0010-0000-0400-000008000000}" name="2007/08" dataDxfId="856" dataCellStyle="Comma"/>
    <tableColumn id="9" xr3:uid="{00000000-0010-0000-0400-000009000000}" name="2008/09" dataDxfId="855" dataCellStyle="Comma"/>
    <tableColumn id="10" xr3:uid="{00000000-0010-0000-0400-00000A000000}" name="2009/10" dataDxfId="854" dataCellStyle="Comma"/>
    <tableColumn id="11" xr3:uid="{00000000-0010-0000-0400-00000B000000}" name="2010/11" dataDxfId="853" dataCellStyle="Comma"/>
    <tableColumn id="12" xr3:uid="{00000000-0010-0000-0400-00000C000000}" name="2011/12" dataDxfId="852" dataCellStyle="Comma"/>
    <tableColumn id="13" xr3:uid="{00000000-0010-0000-0400-00000D000000}" name="2012/13" dataDxfId="851" dataCellStyle="Comma"/>
    <tableColumn id="14" xr3:uid="{00000000-0010-0000-0400-00000E000000}" name="2013/14" dataDxfId="850" dataCellStyle="Comma"/>
    <tableColumn id="15" xr3:uid="{00000000-0010-0000-0400-00000F000000}" name="2014/15" dataDxfId="849" dataCellStyle="Comma"/>
    <tableColumn id="16" xr3:uid="{00000000-0010-0000-0400-000010000000}" name="2015/16" dataDxfId="848" dataCellStyle="Comma"/>
    <tableColumn id="17" xr3:uid="{00000000-0010-0000-0400-000011000000}" name="2016/17" dataDxfId="847" dataCellStyle="Comma"/>
    <tableColumn id="18" xr3:uid="{00000000-0010-0000-0400-000012000000}" name="2017/18" dataDxfId="846" dataCellStyle="Comma"/>
    <tableColumn id="19" xr3:uid="{00000000-0010-0000-0400-000013000000}" name="2018/19" dataDxfId="845" dataCellStyle="Comma"/>
    <tableColumn id="23" xr3:uid="{00000000-0010-0000-0400-000017000000}" name="2019/20" dataDxfId="844" dataCellStyle="Comma"/>
    <tableColumn id="20" xr3:uid="{00000000-0010-0000-0400-000014000000}" name="% change in grant expenditure 2002/03 to 2019/20" dataDxfId="843">
      <calculatedColumnFormula>(HE___Total_value_of_grants[[#This Row],[2019/20]]-HE___Total_value_of_grants[[#This Row],[2002/03]])/HE___Total_value_of_grants[[#This Row],[2002/03]]</calculatedColumnFormula>
    </tableColumn>
    <tableColumn id="21" xr3:uid="{00000000-0010-0000-0400-000015000000}" name="% change in grant expenditure 2018/19 to 2019/20" dataDxfId="842">
      <calculatedColumnFormula>(HE___Total_value_of_grants[[#This Row],[2019/20]]-HE___Total_value_of_grants[[#This Row],[2018/19]])/HE___Total_value_of_grants[[#This Row],[2018/19]]</calculatedColumnFormula>
    </tableColumn>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HE___National_grant_spend_by_type_and_region" displayName="HE___National_grant_spend_by_type_and_region" ref="A135:I146" totalsRowShown="0" headerRowDxfId="841" dataDxfId="840">
  <autoFilter ref="A135:I146" xr:uid="{00000000-0009-0000-0100-000003000000}"/>
  <tableColumns count="9">
    <tableColumn id="9" xr3:uid="{00000000-0010-0000-0500-000009000000}" name="ONS Code" dataDxfId="839" dataCellStyle="Currency"/>
    <tableColumn id="1" xr3:uid="{00000000-0010-0000-0500-000001000000}" name="Region" dataDxfId="838"/>
    <tableColumn id="2" xr3:uid="{00000000-0010-0000-0500-000002000000}" name=" " dataDxfId="837"/>
    <tableColumn id="3" xr3:uid="{00000000-0010-0000-0500-000003000000}" name="Buildings &amp; Monuments" dataDxfId="836" dataCellStyle="Currency"/>
    <tableColumn id="4" xr3:uid="{00000000-0010-0000-0500-000004000000}" name="Conservation Areas" dataDxfId="835" dataCellStyle="Currency"/>
    <tableColumn id="5" xr3:uid="{00000000-0010-0000-0500-000005000000}" name="Places of worship" dataDxfId="834" dataCellStyle="Currency"/>
    <tableColumn id="6" xr3:uid="{00000000-0010-0000-0500-000006000000}" name="Other Grants" dataDxfId="833" dataCellStyle="Currency"/>
    <tableColumn id="7" xr3:uid="{00000000-0010-0000-0500-000007000000}" name="Total" dataDxfId="832" dataCellStyle="Currency"/>
    <tableColumn id="8" xr3:uid="{00000000-0010-0000-0500-000008000000}" name="% of Total" dataDxfId="831"/>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HE___Regional_grant_expenditure_and_offers" displayName="HE___Regional_grant_expenditure_and_offers" ref="B23:V131" totalsRowShown="0" headerRowDxfId="830" dataDxfId="829">
  <autoFilter ref="B23:V131" xr:uid="{00000000-0009-0000-0100-000007000000}"/>
  <tableColumns count="21">
    <tableColumn id="1" xr3:uid="{00000000-0010-0000-0600-000001000000}" name="Region" dataDxfId="828"/>
    <tableColumn id="2" xr3:uid="{00000000-0010-0000-0600-000002000000}" name="Category" dataDxfId="827"/>
    <tableColumn id="3" xr3:uid="{00000000-0010-0000-0600-000003000000}" name="Subcategory" dataDxfId="826"/>
    <tableColumn id="4" xr3:uid="{00000000-0010-0000-0600-000004000000}" name="2002/03" dataDxfId="825" dataCellStyle="Comma"/>
    <tableColumn id="5" xr3:uid="{00000000-0010-0000-0600-000005000000}" name="2003/04" dataDxfId="824" dataCellStyle="Comma"/>
    <tableColumn id="6" xr3:uid="{00000000-0010-0000-0600-000006000000}" name="2004/05" dataDxfId="823" dataCellStyle="Comma"/>
    <tableColumn id="7" xr3:uid="{00000000-0010-0000-0600-000007000000}" name="2005/06" dataDxfId="822" dataCellStyle="Comma"/>
    <tableColumn id="8" xr3:uid="{00000000-0010-0000-0600-000008000000}" name="2006/07" dataDxfId="821" dataCellStyle="Comma"/>
    <tableColumn id="9" xr3:uid="{00000000-0010-0000-0600-000009000000}" name="2007/08" dataDxfId="820" dataCellStyle="Comma"/>
    <tableColumn id="10" xr3:uid="{00000000-0010-0000-0600-00000A000000}" name="2008/09" dataDxfId="819" dataCellStyle="Comma"/>
    <tableColumn id="11" xr3:uid="{00000000-0010-0000-0600-00000B000000}" name="2009/10" dataDxfId="818" dataCellStyle="Comma"/>
    <tableColumn id="12" xr3:uid="{00000000-0010-0000-0600-00000C000000}" name="2010/11" dataDxfId="817" dataCellStyle="Comma"/>
    <tableColumn id="13" xr3:uid="{00000000-0010-0000-0600-00000D000000}" name="2011/12" dataDxfId="816" dataCellStyle="Comma"/>
    <tableColumn id="14" xr3:uid="{00000000-0010-0000-0600-00000E000000}" name="2012/13" dataDxfId="815" dataCellStyle="Comma"/>
    <tableColumn id="15" xr3:uid="{00000000-0010-0000-0600-00000F000000}" name="2013/14" dataDxfId="814" dataCellStyle="Comma"/>
    <tableColumn id="16" xr3:uid="{00000000-0010-0000-0600-000010000000}" name="2014/15" dataDxfId="813" dataCellStyle="Comma"/>
    <tableColumn id="17" xr3:uid="{00000000-0010-0000-0600-000011000000}" name="2015/16" dataDxfId="812" dataCellStyle="Comma"/>
    <tableColumn id="18" xr3:uid="{00000000-0010-0000-0600-000012000000}" name="2016/17" dataDxfId="811" dataCellStyle="Comma"/>
    <tableColumn id="19" xr3:uid="{00000000-0010-0000-0600-000013000000}" name="2017/18" dataDxfId="810" dataCellStyle="Comma"/>
    <tableColumn id="20" xr3:uid="{00000000-0010-0000-0600-000014000000}" name="2018/19" dataDxfId="809" dataCellStyle="Comma"/>
    <tableColumn id="21" xr3:uid="{00000000-0010-0000-0600-000015000000}" name="2019/20" dataDxfId="808" dataCellStyle="Comma"/>
  </tableColumns>
  <tableStyleInfo name="TableStyleMedium6"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EH___Income_and_grant__in__aid" displayName="EH___Income_and_grant__in__aid" ref="A7:AD15" totalsRowShown="0" headerRowDxfId="807" dataDxfId="806">
  <autoFilter ref="A7:AD15" xr:uid="{00000000-0009-0000-0100-000004000000}"/>
  <tableColumns count="30">
    <tableColumn id="1" xr3:uid="{00000000-0010-0000-0700-000001000000}" name="Category" dataDxfId="805"/>
    <tableColumn id="2" xr3:uid="{00000000-0010-0000-0700-000002000000}" name="Subcategory" dataDxfId="804"/>
    <tableColumn id="3" xr3:uid="{00000000-0010-0000-0700-000003000000}" name="1994/95" dataDxfId="803" dataCellStyle="Comma"/>
    <tableColumn id="4" xr3:uid="{00000000-0010-0000-0700-000004000000}" name="1995/96" dataDxfId="802" dataCellStyle="Comma"/>
    <tableColumn id="5" xr3:uid="{00000000-0010-0000-0700-000005000000}" name="1996/97" dataDxfId="801" dataCellStyle="Comma"/>
    <tableColumn id="6" xr3:uid="{00000000-0010-0000-0700-000006000000}" name="1997/98" dataDxfId="800" dataCellStyle="Comma"/>
    <tableColumn id="7" xr3:uid="{00000000-0010-0000-0700-000007000000}" name="1998/99" dataDxfId="799" dataCellStyle="Comma"/>
    <tableColumn id="8" xr3:uid="{00000000-0010-0000-0700-000008000000}" name="1999/00" dataDxfId="798" dataCellStyle="Comma"/>
    <tableColumn id="9" xr3:uid="{00000000-0010-0000-0700-000009000000}" name="2000/01" dataDxfId="797" dataCellStyle="Comma"/>
    <tableColumn id="10" xr3:uid="{00000000-0010-0000-0700-00000A000000}" name="2001/02" dataDxfId="796" dataCellStyle="Comma"/>
    <tableColumn id="11" xr3:uid="{00000000-0010-0000-0700-00000B000000}" name="2002/03" dataDxfId="795" dataCellStyle="Comma"/>
    <tableColumn id="12" xr3:uid="{00000000-0010-0000-0700-00000C000000}" name="2003/04" dataDxfId="794" dataCellStyle="Comma"/>
    <tableColumn id="13" xr3:uid="{00000000-0010-0000-0700-00000D000000}" name="2004/05" dataDxfId="793" dataCellStyle="Comma"/>
    <tableColumn id="14" xr3:uid="{00000000-0010-0000-0700-00000E000000}" name="2005/06" dataDxfId="792" dataCellStyle="Comma"/>
    <tableColumn id="15" xr3:uid="{00000000-0010-0000-0700-00000F000000}" name="2006/07" dataDxfId="791" dataCellStyle="Comma"/>
    <tableColumn id="16" xr3:uid="{00000000-0010-0000-0700-000010000000}" name="2007/08" dataDxfId="790" dataCellStyle="Comma"/>
    <tableColumn id="17" xr3:uid="{00000000-0010-0000-0700-000011000000}" name="2008/09" dataDxfId="789" dataCellStyle="Comma"/>
    <tableColumn id="18" xr3:uid="{00000000-0010-0000-0700-000012000000}" name="2009/10" dataDxfId="788" dataCellStyle="Comma"/>
    <tableColumn id="19" xr3:uid="{00000000-0010-0000-0700-000013000000}" name="2010/11" dataDxfId="787" dataCellStyle="Comma"/>
    <tableColumn id="20" xr3:uid="{00000000-0010-0000-0700-000014000000}" name="2011/12" dataDxfId="786" dataCellStyle="Comma"/>
    <tableColumn id="21" xr3:uid="{00000000-0010-0000-0700-000015000000}" name="2012/13" dataDxfId="785" dataCellStyle="Comma"/>
    <tableColumn id="22" xr3:uid="{00000000-0010-0000-0700-000016000000}" name="2013/14" dataDxfId="784" dataCellStyle="Comma"/>
    <tableColumn id="23" xr3:uid="{00000000-0010-0000-0700-000017000000}" name="2014/15" dataDxfId="783" dataCellStyle="Comma"/>
    <tableColumn id="24" xr3:uid="{00000000-0010-0000-0700-000018000000}" name="2015/16*" dataDxfId="782" dataCellStyle="Comma"/>
    <tableColumn id="25" xr3:uid="{00000000-0010-0000-0700-000019000000}" name="2016/17" dataDxfId="781" dataCellStyle="Comma"/>
    <tableColumn id="26" xr3:uid="{00000000-0010-0000-0700-00001A000000}" name="2017/18" dataDxfId="780" dataCellStyle="Comma"/>
    <tableColumn id="27" xr3:uid="{00000000-0010-0000-0700-00001B000000}" name="2018/19" dataDxfId="779" dataCellStyle="Comma"/>
    <tableColumn id="30" xr3:uid="{00000000-0010-0000-0700-00001E000000}" name="2019/20" dataDxfId="778"/>
    <tableColumn id="28" xr3:uid="{00000000-0010-0000-0700-00001C000000}" name="% change 2002/03 to 2018/19" dataDxfId="777"/>
    <tableColumn id="29" xr3:uid="{00000000-0010-0000-0700-00001D000000}" name="% change 2017/18 to 2018/19" dataDxfId="776"/>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EH___Expenditure" displayName="EH___Expenditure" ref="A18:AD23" totalsRowShown="0" headerRowDxfId="775" dataDxfId="774">
  <autoFilter ref="A18:AD23" xr:uid="{00000000-0009-0000-0100-000006000000}"/>
  <tableColumns count="30">
    <tableColumn id="1" xr3:uid="{00000000-0010-0000-0800-000001000000}" name="Category" dataDxfId="773"/>
    <tableColumn id="2" xr3:uid="{00000000-0010-0000-0800-000002000000}" name="Subcategory" dataDxfId="772"/>
    <tableColumn id="3" xr3:uid="{00000000-0010-0000-0800-000003000000}" name="1994/95" dataDxfId="771" dataCellStyle="Comma"/>
    <tableColumn id="4" xr3:uid="{00000000-0010-0000-0800-000004000000}" name="1995/96" dataDxfId="770" dataCellStyle="Comma"/>
    <tableColumn id="5" xr3:uid="{00000000-0010-0000-0800-000005000000}" name="1996/97" dataDxfId="769" dataCellStyle="Comma"/>
    <tableColumn id="6" xr3:uid="{00000000-0010-0000-0800-000006000000}" name="1997/98" dataDxfId="768" dataCellStyle="Comma"/>
    <tableColumn id="7" xr3:uid="{00000000-0010-0000-0800-000007000000}" name="1998/99" dataDxfId="767" dataCellStyle="Comma"/>
    <tableColumn id="8" xr3:uid="{00000000-0010-0000-0800-000008000000}" name="1999/00" dataDxfId="766" dataCellStyle="Comma"/>
    <tableColumn id="9" xr3:uid="{00000000-0010-0000-0800-000009000000}" name="2000/01" dataDxfId="765" dataCellStyle="Comma"/>
    <tableColumn id="10" xr3:uid="{00000000-0010-0000-0800-00000A000000}" name="2001/02" dataDxfId="764" dataCellStyle="Comma"/>
    <tableColumn id="11" xr3:uid="{00000000-0010-0000-0800-00000B000000}" name="2002/03" dataDxfId="763" dataCellStyle="Comma"/>
    <tableColumn id="12" xr3:uid="{00000000-0010-0000-0800-00000C000000}" name="2003/04" dataDxfId="762" dataCellStyle="Comma"/>
    <tableColumn id="13" xr3:uid="{00000000-0010-0000-0800-00000D000000}" name="2004/05" dataDxfId="761" dataCellStyle="Comma"/>
    <tableColumn id="14" xr3:uid="{00000000-0010-0000-0800-00000E000000}" name="2005/06" dataDxfId="760" dataCellStyle="Comma"/>
    <tableColumn id="15" xr3:uid="{00000000-0010-0000-0800-00000F000000}" name="2006/07" dataDxfId="759" dataCellStyle="Comma"/>
    <tableColumn id="16" xr3:uid="{00000000-0010-0000-0800-000010000000}" name="2007/08" dataDxfId="758" dataCellStyle="Comma"/>
    <tableColumn id="17" xr3:uid="{00000000-0010-0000-0800-000011000000}" name="2008/09" dataDxfId="757" dataCellStyle="Comma"/>
    <tableColumn id="18" xr3:uid="{00000000-0010-0000-0800-000012000000}" name="2009/10" dataDxfId="756" dataCellStyle="Comma"/>
    <tableColumn id="19" xr3:uid="{00000000-0010-0000-0800-000013000000}" name="2010/11" dataDxfId="755" dataCellStyle="Comma"/>
    <tableColumn id="20" xr3:uid="{00000000-0010-0000-0800-000014000000}" name="2011/12" dataDxfId="754" dataCellStyle="Comma"/>
    <tableColumn id="21" xr3:uid="{00000000-0010-0000-0800-000015000000}" name="2012/13" dataDxfId="753" dataCellStyle="Comma"/>
    <tableColumn id="22" xr3:uid="{00000000-0010-0000-0800-000016000000}" name="2013/14" dataDxfId="752" dataCellStyle="Comma"/>
    <tableColumn id="23" xr3:uid="{00000000-0010-0000-0800-000017000000}" name="2014/15" dataDxfId="751" dataCellStyle="Comma"/>
    <tableColumn id="24" xr3:uid="{00000000-0010-0000-0800-000018000000}" name="2015/16" dataDxfId="750" dataCellStyle="Comma"/>
    <tableColumn id="25" xr3:uid="{00000000-0010-0000-0800-000019000000}" name="2016/17" dataDxfId="749" dataCellStyle="Comma"/>
    <tableColumn id="26" xr3:uid="{00000000-0010-0000-0800-00001A000000}" name="2017/18" dataDxfId="748" dataCellStyle="Comma"/>
    <tableColumn id="27" xr3:uid="{00000000-0010-0000-0800-00001B000000}" name="2018/19" dataDxfId="747" dataCellStyle="Comma"/>
    <tableColumn id="30" xr3:uid="{00000000-0010-0000-0800-00001E000000}" name="2019/20" dataDxfId="746"/>
    <tableColumn id="28" xr3:uid="{00000000-0010-0000-0800-00001C000000}" name="% change 2002/03 to 2018/19" dataDxfId="745"/>
    <tableColumn id="29" xr3:uid="{00000000-0010-0000-0800-00001D000000}" name="% change 2017/18 to 2018/19" dataDxfId="744">
      <calculatedColumnFormula>(AA19-Z19)/Z19</calculatedColumnFormula>
    </tableColumn>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9000000}" name="NLHF_Headline_Statistics" displayName="NLHF_Headline_Statistics" ref="A19:C26" totalsRowShown="0" headerRowDxfId="743" dataDxfId="742">
  <autoFilter ref="A19:C26" xr:uid="{00000000-0009-0000-0100-000045000000}"/>
  <tableColumns count="3">
    <tableColumn id="1" xr3:uid="{00000000-0010-0000-0900-000001000000}" name="England" dataDxfId="741"/>
    <tableColumn id="2" xr3:uid="{00000000-0010-0000-0900-000002000000}" name="1994/5 to 2019/20" dataDxfId="740"/>
    <tableColumn id="3" xr3:uid="{00000000-0010-0000-0900-000003000000}" name="2019/20" dataDxfId="739"/>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A000000}" name="Value_of_projects_made_by_the_NLHF" displayName="Value_of_projects_made_by_the_NLHF" ref="A30:AA32" totalsRowShown="0" headerRowDxfId="738" dataDxfId="737">
  <autoFilter ref="A30:AA32" xr:uid="{00000000-0009-0000-0100-000046000000}"/>
  <tableColumns count="27">
    <tableColumn id="1" xr3:uid="{00000000-0010-0000-0A00-000001000000}" name="England" dataDxfId="736"/>
    <tableColumn id="2" xr3:uid="{00000000-0010-0000-0A00-000002000000}" name="1994/95" dataDxfId="735" dataCellStyle="Comma"/>
    <tableColumn id="3" xr3:uid="{00000000-0010-0000-0A00-000003000000}" name="1995/96" dataDxfId="734" dataCellStyle="Comma"/>
    <tableColumn id="4" xr3:uid="{00000000-0010-0000-0A00-000004000000}" name="1996/97" dataDxfId="733" dataCellStyle="Comma"/>
    <tableColumn id="5" xr3:uid="{00000000-0010-0000-0A00-000005000000}" name="1997/98" dataDxfId="732" dataCellStyle="Comma"/>
    <tableColumn id="6" xr3:uid="{00000000-0010-0000-0A00-000006000000}" name="1998/99" dataDxfId="731" dataCellStyle="Comma"/>
    <tableColumn id="7" xr3:uid="{00000000-0010-0000-0A00-000007000000}" name="1999/00" dataDxfId="730" dataCellStyle="Comma"/>
    <tableColumn id="8" xr3:uid="{00000000-0010-0000-0A00-000008000000}" name="2000/01" dataDxfId="729" dataCellStyle="Comma"/>
    <tableColumn id="9" xr3:uid="{00000000-0010-0000-0A00-000009000000}" name="2001/02" dataDxfId="728" dataCellStyle="Comma"/>
    <tableColumn id="10" xr3:uid="{00000000-0010-0000-0A00-00000A000000}" name="2002/03" dataDxfId="727" dataCellStyle="Comma"/>
    <tableColumn id="11" xr3:uid="{00000000-0010-0000-0A00-00000B000000}" name="2003/04" dataDxfId="726" dataCellStyle="Comma"/>
    <tableColumn id="12" xr3:uid="{00000000-0010-0000-0A00-00000C000000}" name="2004/05" dataDxfId="725" dataCellStyle="Comma"/>
    <tableColumn id="13" xr3:uid="{00000000-0010-0000-0A00-00000D000000}" name="2005/06" dataDxfId="724" dataCellStyle="Comma"/>
    <tableColumn id="14" xr3:uid="{00000000-0010-0000-0A00-00000E000000}" name="2006/07" dataDxfId="723" dataCellStyle="Comma"/>
    <tableColumn id="15" xr3:uid="{00000000-0010-0000-0A00-00000F000000}" name="2007/08" dataDxfId="722" dataCellStyle="Comma"/>
    <tableColumn id="16" xr3:uid="{00000000-0010-0000-0A00-000010000000}" name="2008/09" dataDxfId="721" dataCellStyle="Comma"/>
    <tableColumn id="17" xr3:uid="{00000000-0010-0000-0A00-000011000000}" name="2009/10" dataDxfId="720" dataCellStyle="Comma"/>
    <tableColumn id="18" xr3:uid="{00000000-0010-0000-0A00-000012000000}" name="2010/11" dataDxfId="719" dataCellStyle="Comma"/>
    <tableColumn id="19" xr3:uid="{00000000-0010-0000-0A00-000013000000}" name="2011/12" dataDxfId="718" dataCellStyle="Comma"/>
    <tableColumn id="20" xr3:uid="{00000000-0010-0000-0A00-000014000000}" name="2012/13" dataDxfId="717" dataCellStyle="Comma"/>
    <tableColumn id="21" xr3:uid="{00000000-0010-0000-0A00-000015000000}" name="2013/14" dataDxfId="716" dataCellStyle="Comma"/>
    <tableColumn id="22" xr3:uid="{00000000-0010-0000-0A00-000016000000}" name="2014/15" dataDxfId="715" dataCellStyle="Comma"/>
    <tableColumn id="23" xr3:uid="{00000000-0010-0000-0A00-000017000000}" name="2015/16" dataDxfId="714" dataCellStyle="Comma"/>
    <tableColumn id="24" xr3:uid="{00000000-0010-0000-0A00-000018000000}" name="2016/17" dataDxfId="713" dataCellStyle="Comma"/>
    <tableColumn id="25" xr3:uid="{00000000-0010-0000-0A00-000019000000}" name="2017/18" dataDxfId="712" dataCellStyle="Comma"/>
    <tableColumn id="26" xr3:uid="{00000000-0010-0000-0A00-00001A000000}" name="2018/19" dataDxfId="711" dataCellStyle="Comma"/>
    <tableColumn id="27" xr3:uid="{00000000-0010-0000-0A00-00001B000000}" name="2019/20" dataDxfId="710" dataCellStyle="Comma"/>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B000000}" name="Value_of_NLHF_Funding_England_1994__95_to_2018__19" displayName="Value_of_NLHF_Funding_England_1994__95_to_2018__19" ref="A40:H56" totalsRowShown="0" headerRowDxfId="709" dataDxfId="708">
  <autoFilter ref="A40:H56" xr:uid="{00000000-0009-0000-0100-000047000000}"/>
  <tableColumns count="8">
    <tableColumn id="1" xr3:uid="{00000000-0010-0000-0B00-000001000000}" name="Category" dataDxfId="707"/>
    <tableColumn id="2" xr3:uid="{00000000-0010-0000-0B00-000002000000}" name="Subcategory" dataDxfId="706"/>
    <tableColumn id="3" xr3:uid="{00000000-0010-0000-0B00-000003000000}" name="Value of grant (£)" dataDxfId="705" dataCellStyle="Currency"/>
    <tableColumn id="4" xr3:uid="{00000000-0010-0000-0B00-000004000000}" name="% of  spend" dataDxfId="704"/>
    <tableColumn id="5" xr3:uid="{00000000-0010-0000-0B00-000005000000}" name="No. of projects funded" dataDxfId="703" dataCellStyle="Comma"/>
    <tableColumn id="6" xr3:uid="{00000000-0010-0000-0B00-000006000000}" name="% of projects funded" dataDxfId="702"/>
    <tableColumn id="7" xr3:uid="{00000000-0010-0000-0B00-000007000000}" name="Applications " dataDxfId="701" dataCellStyle="Comma"/>
    <tableColumn id="8" xr3:uid="{00000000-0010-0000-0B00-000008000000}" name="Success rate" dataDxfId="700"/>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0C000000}" name="Value_of_NLHF_Investment_England_by_AWARD_GRANT_PROGRAMME" displayName="Value_of_NLHF_Investment_England_by_AWARD_GRANT_PROGRAMME" ref="A61:H102" totalsRowShown="0" headerRowDxfId="699" dataDxfId="698">
  <autoFilter ref="A61:H102" xr:uid="{00000000-0009-0000-0100-000048000000}"/>
  <tableColumns count="8">
    <tableColumn id="1" xr3:uid="{00000000-0010-0000-0C00-000001000000}" name="Programme" dataDxfId="697"/>
    <tableColumn id="2" xr3:uid="{00000000-0010-0000-0C00-000002000000}" name="Number of applications" dataDxfId="696" dataCellStyle="Comma"/>
    <tableColumn id="3" xr3:uid="{00000000-0010-0000-0C00-000003000000}" name="Total grant requested" dataDxfId="695" dataCellStyle="Currency"/>
    <tableColumn id="4" xr3:uid="{00000000-0010-0000-0C00-000004000000}" name="Number of projects funded" dataDxfId="694" dataCellStyle="Comma"/>
    <tableColumn id="5" xr3:uid="{00000000-0010-0000-0C00-000005000000}" name="% projects funded" dataDxfId="693"/>
    <tableColumn id="6" xr3:uid="{00000000-0010-0000-0C00-000006000000}" name="Total grant awarded" dataDxfId="692" dataCellStyle="Currency"/>
    <tableColumn id="7" xr3:uid="{00000000-0010-0000-0C00-000007000000}" name="% total grant awarded" dataDxfId="691"/>
    <tableColumn id="8" xr3:uid="{00000000-0010-0000-0C00-000008000000}" name="Success rate" dataDxfId="690"/>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01000000}" name="Tables" displayName="Tables" ref="C7:E86" totalsRowShown="0" headerRowDxfId="1021" dataDxfId="1020">
  <autoFilter ref="C7:E86" xr:uid="{00000000-0009-0000-0100-00003E000000}"/>
  <tableColumns count="3">
    <tableColumn id="1" xr3:uid="{00000000-0010-0000-0100-000001000000}" name="Worksheet" dataDxfId="1019" dataCellStyle="Hyperlink"/>
    <tableColumn id="4" xr3:uid="{00000000-0010-0000-0100-000004000000}" name="Table" dataDxfId="1018"/>
    <tableColumn id="5" xr3:uid="{00000000-0010-0000-0100-000005000000}" name="Includes ONS Geography Codes" dataDxfId="1017"/>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0D000000}" name="Value_of_NLHF_projects_made_by_area" displayName="Value_of_NLHF_projects_made_by_area" ref="A112:AD122" totalsRowShown="0" headerRowDxfId="689" dataDxfId="688">
  <autoFilter ref="A112:AD122" xr:uid="{00000000-0009-0000-0100-000049000000}"/>
  <tableColumns count="30">
    <tableColumn id="1" xr3:uid="{00000000-0010-0000-0D00-000001000000}" name="Area" dataDxfId="687"/>
    <tableColumn id="2" xr3:uid="{00000000-0010-0000-0D00-000002000000}" name=" " dataDxfId="686"/>
    <tableColumn id="3" xr3:uid="{00000000-0010-0000-0D00-000003000000}" name="1994/95" dataDxfId="685" dataCellStyle="Currency"/>
    <tableColumn id="4" xr3:uid="{00000000-0010-0000-0D00-000004000000}" name="1995/96" dataDxfId="684" dataCellStyle="Currency"/>
    <tableColumn id="5" xr3:uid="{00000000-0010-0000-0D00-000005000000}" name="1996/97" dataDxfId="683" dataCellStyle="Currency"/>
    <tableColumn id="6" xr3:uid="{00000000-0010-0000-0D00-000006000000}" name="1997/98" dataDxfId="682" dataCellStyle="Currency"/>
    <tableColumn id="7" xr3:uid="{00000000-0010-0000-0D00-000007000000}" name="1998/99" dataDxfId="681" dataCellStyle="Currency"/>
    <tableColumn id="8" xr3:uid="{00000000-0010-0000-0D00-000008000000}" name="1999/00" dataDxfId="680" dataCellStyle="Currency"/>
    <tableColumn id="9" xr3:uid="{00000000-0010-0000-0D00-000009000000}" name="2000/01" dataDxfId="679" dataCellStyle="Currency"/>
    <tableColumn id="10" xr3:uid="{00000000-0010-0000-0D00-00000A000000}" name="2001/02" dataDxfId="678" dataCellStyle="Currency"/>
    <tableColumn id="11" xr3:uid="{00000000-0010-0000-0D00-00000B000000}" name="2002/03" dataDxfId="677" dataCellStyle="Currency"/>
    <tableColumn id="12" xr3:uid="{00000000-0010-0000-0D00-00000C000000}" name="2003/04" dataDxfId="676" dataCellStyle="Currency"/>
    <tableColumn id="13" xr3:uid="{00000000-0010-0000-0D00-00000D000000}" name="2004/05" dataDxfId="675" dataCellStyle="Currency"/>
    <tableColumn id="14" xr3:uid="{00000000-0010-0000-0D00-00000E000000}" name="2005/06" dataDxfId="674" dataCellStyle="Currency"/>
    <tableColumn id="15" xr3:uid="{00000000-0010-0000-0D00-00000F000000}" name="2006/07" dataDxfId="673" dataCellStyle="Currency"/>
    <tableColumn id="16" xr3:uid="{00000000-0010-0000-0D00-000010000000}" name="2007/08" dataDxfId="672" dataCellStyle="Currency"/>
    <tableColumn id="17" xr3:uid="{00000000-0010-0000-0D00-000011000000}" name="2008/09" dataDxfId="671" dataCellStyle="Currency"/>
    <tableColumn id="18" xr3:uid="{00000000-0010-0000-0D00-000012000000}" name="2009/10" dataDxfId="670" dataCellStyle="Currency"/>
    <tableColumn id="19" xr3:uid="{00000000-0010-0000-0D00-000013000000}" name="2010/2011" dataDxfId="669" dataCellStyle="Currency"/>
    <tableColumn id="20" xr3:uid="{00000000-0010-0000-0D00-000014000000}" name="2011/12" dataDxfId="668" dataCellStyle="Currency"/>
    <tableColumn id="21" xr3:uid="{00000000-0010-0000-0D00-000015000000}" name="2012/13" dataDxfId="667" dataCellStyle="Currency"/>
    <tableColumn id="22" xr3:uid="{00000000-0010-0000-0D00-000016000000}" name="2013/14" dataDxfId="666" dataCellStyle="Currency"/>
    <tableColumn id="23" xr3:uid="{00000000-0010-0000-0D00-000017000000}" name="2014/15" dataDxfId="665" dataCellStyle="Currency"/>
    <tableColumn id="24" xr3:uid="{00000000-0010-0000-0D00-000018000000}" name="2015/16" dataDxfId="664" dataCellStyle="Currency"/>
    <tableColumn id="25" xr3:uid="{00000000-0010-0000-0D00-000019000000}" name="2016/17" dataDxfId="663" dataCellStyle="Currency"/>
    <tableColumn id="26" xr3:uid="{00000000-0010-0000-0D00-00001A000000}" name="2017/18" dataDxfId="662" dataCellStyle="Currency"/>
    <tableColumn id="27" xr3:uid="{00000000-0010-0000-0D00-00001B000000}" name="2018/19" dataDxfId="661" dataCellStyle="Currency"/>
    <tableColumn id="30" xr3:uid="{00000000-0010-0000-0D00-00001E000000}" name="2019/20" dataDxfId="660" dataCellStyle="Currency"/>
    <tableColumn id="28" xr3:uid="{00000000-0010-0000-0D00-00001C000000}" name="Total 1994/95 to 2019/20" dataDxfId="659" dataCellStyle="Currency"/>
    <tableColumn id="29" xr3:uid="{00000000-0010-0000-0D00-00001D000000}" name="Regional Trends" dataDxfId="658"/>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0E000000}" name="Funded_projects_and_applications_by_area" displayName="Funded_projects_and_applications_by_area" ref="A125:I129" totalsRowShown="0" headerRowDxfId="657" dataDxfId="656">
  <autoFilter ref="A125:I129" xr:uid="{00000000-0009-0000-0100-00004A000000}"/>
  <tableColumns count="9">
    <tableColumn id="1" xr3:uid="{00000000-0010-0000-0E00-000001000000}" name="Area" dataDxfId="655"/>
    <tableColumn id="2" xr3:uid="{00000000-0010-0000-0E00-000002000000}" name="Number of applications" dataDxfId="654" dataCellStyle="Comma"/>
    <tableColumn id="3" xr3:uid="{00000000-0010-0000-0E00-000003000000}" name="Total grant requested" dataDxfId="653" dataCellStyle="Currency"/>
    <tableColumn id="4" xr3:uid="{00000000-0010-0000-0E00-000004000000}" name="Number of projects funded" dataDxfId="652" dataCellStyle="Comma"/>
    <tableColumn id="5" xr3:uid="{00000000-0010-0000-0E00-000005000000}" name="% projects funded" dataDxfId="651"/>
    <tableColumn id="6" xr3:uid="{00000000-0010-0000-0E00-000006000000}" name="Total grant awarded" dataDxfId="650" dataCellStyle="Currency"/>
    <tableColumn id="7" xr3:uid="{00000000-0010-0000-0E00-000007000000}" name="% total grant awarded" dataDxfId="649"/>
    <tableColumn id="8" xr3:uid="{00000000-0010-0000-0E00-000008000000}" name="Per capita spend" dataDxfId="648" dataCellStyle="Currency"/>
    <tableColumn id="9" xr3:uid="{00000000-0010-0000-0E00-000009000000}" name="Success rate: funded projects/ applications" dataDxfId="647"/>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0F000000}" name="London_and_South___SUMMARY" displayName="London_and_South___SUMMARY" ref="B135:D139" totalsRowShown="0" headerRowDxfId="646" dataDxfId="645">
  <autoFilter ref="B135:D139" xr:uid="{00000000-0009-0000-0100-00004B000000}"/>
  <tableColumns count="3">
    <tableColumn id="1" xr3:uid="{00000000-0010-0000-0F00-000001000000}" name="London &amp; South SUMMARY" dataDxfId="644"/>
    <tableColumn id="2" xr3:uid="{00000000-0010-0000-0F00-000002000000}" name="1994/5 to 2019/20" dataDxfId="643"/>
    <tableColumn id="3" xr3:uid="{00000000-0010-0000-0F00-000003000000}" name="2019/20" dataDxfId="642"/>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10000000}" name="London_and_South___by_area" displayName="London_and_South___by_area" ref="A145:H153" totalsRowShown="0" headerRowDxfId="641" dataDxfId="640">
  <autoFilter ref="A145:H153" xr:uid="{00000000-0009-0000-0100-00004C000000}"/>
  <tableColumns count="8">
    <tableColumn id="1" xr3:uid="{00000000-0010-0000-1000-000001000000}" name="Heritage Area" dataDxfId="639"/>
    <tableColumn id="2" xr3:uid="{00000000-0010-0000-1000-000002000000}" name="Number of applications" dataDxfId="638" dataCellStyle="Comma"/>
    <tableColumn id="3" xr3:uid="{00000000-0010-0000-1000-000003000000}" name="Total grant requested" dataDxfId="637" dataCellStyle="Currency"/>
    <tableColumn id="4" xr3:uid="{00000000-0010-0000-1000-000004000000}" name="Number of projects funded" dataDxfId="636" dataCellStyle="Comma"/>
    <tableColumn id="5" xr3:uid="{00000000-0010-0000-1000-000005000000}" name="% projects funded" dataDxfId="635"/>
    <tableColumn id="6" xr3:uid="{00000000-0010-0000-1000-000006000000}" name="Value of Grant awarded" dataDxfId="634" dataCellStyle="Currency"/>
    <tableColumn id="7" xr3:uid="{00000000-0010-0000-1000-000007000000}" name="% total grant awarded" dataDxfId="633"/>
    <tableColumn id="8" xr3:uid="{00000000-0010-0000-1000-000008000000}" name="Success rate: funded projects/ applications" dataDxfId="632"/>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1000000}" name="London_and_South___by_grant_band" displayName="London_and_South___by_grant_band" ref="A156:H162" totalsRowShown="0" headerRowDxfId="631" dataDxfId="630">
  <autoFilter ref="A156:H162" xr:uid="{00000000-0009-0000-0100-00004D000000}"/>
  <tableColumns count="8">
    <tableColumn id="1" xr3:uid="{00000000-0010-0000-1100-000001000000}" name="Grant band" dataDxfId="629"/>
    <tableColumn id="2" xr3:uid="{00000000-0010-0000-1100-000002000000}" name="Number of applications" dataDxfId="628" dataCellStyle="Comma"/>
    <tableColumn id="3" xr3:uid="{00000000-0010-0000-1100-000003000000}" name="Total grant requested" dataDxfId="627" dataCellStyle="Currency"/>
    <tableColumn id="4" xr3:uid="{00000000-0010-0000-1100-000004000000}" name="Number of projects funded" dataDxfId="626" dataCellStyle="Comma"/>
    <tableColumn id="5" xr3:uid="{00000000-0010-0000-1100-000005000000}" name="% projects funded" dataDxfId="625"/>
    <tableColumn id="6" xr3:uid="{00000000-0010-0000-1100-000006000000}" name="Total grant awarded" dataDxfId="624" dataCellStyle="Currency"/>
    <tableColumn id="7" xr3:uid="{00000000-0010-0000-1100-000007000000}" name="% total grant awarded" dataDxfId="623"/>
    <tableColumn id="8" xr3:uid="{00000000-0010-0000-1100-000008000000}" name="Success rate: funded projects/ applications" dataDxfId="622"/>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12000000}" name="London_and_South___by_programme" displayName="London_and_South___by_programme" ref="A164:H204" totalsRowShown="0" headerRowDxfId="621" dataDxfId="620">
  <autoFilter ref="A164:H204" xr:uid="{00000000-0009-0000-0100-00004E000000}"/>
  <tableColumns count="8">
    <tableColumn id="1" xr3:uid="{00000000-0010-0000-1200-000001000000}" name="Programme" dataDxfId="619"/>
    <tableColumn id="2" xr3:uid="{00000000-0010-0000-1200-000002000000}" name="Number of applications" dataDxfId="618" dataCellStyle="Comma"/>
    <tableColumn id="3" xr3:uid="{00000000-0010-0000-1200-000003000000}" name="Total grant requested" dataDxfId="617" dataCellStyle="Currency"/>
    <tableColumn id="4" xr3:uid="{00000000-0010-0000-1200-000004000000}" name="Number of projects funded" dataDxfId="616" dataCellStyle="Comma"/>
    <tableColumn id="5" xr3:uid="{00000000-0010-0000-1200-000005000000}" name="% projects funded" dataDxfId="615"/>
    <tableColumn id="6" xr3:uid="{00000000-0010-0000-1200-000006000000}" name="Total grant awarded" dataDxfId="614" dataCellStyle="Currency"/>
    <tableColumn id="7" xr3:uid="{00000000-0010-0000-1200-000007000000}" name="% total grant awarded" dataDxfId="613"/>
    <tableColumn id="8" xr3:uid="{00000000-0010-0000-1200-000008000000}" name="Success rate: funded projects/ applications" dataDxfId="612"/>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13000000}" name="Midlands_and_East___SUMMARY" displayName="Midlands_and_East___SUMMARY" ref="B209:D213" totalsRowShown="0" headerRowDxfId="611" dataDxfId="610">
  <autoFilter ref="B209:D213" xr:uid="{00000000-0009-0000-0100-00004F000000}"/>
  <tableColumns count="3">
    <tableColumn id="1" xr3:uid="{00000000-0010-0000-1300-000001000000}" name="Midlands and East SUMMARY" dataDxfId="609"/>
    <tableColumn id="2" xr3:uid="{00000000-0010-0000-1300-000002000000}" name="1994/5 to 2019/20" dataDxfId="608"/>
    <tableColumn id="3" xr3:uid="{00000000-0010-0000-1300-000003000000}" name="2019/20" dataDxfId="607"/>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14000000}" name="Midlands_and_East___by_area" displayName="Midlands_and_East___by_area" ref="A219:H227" totalsRowShown="0" headerRowDxfId="606" dataDxfId="605">
  <autoFilter ref="A219:H227" xr:uid="{00000000-0009-0000-0100-000050000000}"/>
  <tableColumns count="8">
    <tableColumn id="1" xr3:uid="{00000000-0010-0000-1400-000001000000}" name="Heritage Area" dataDxfId="604"/>
    <tableColumn id="2" xr3:uid="{00000000-0010-0000-1400-000002000000}" name="Number of applications" dataDxfId="603" dataCellStyle="Comma"/>
    <tableColumn id="3" xr3:uid="{00000000-0010-0000-1400-000003000000}" name="Total grant requested" dataDxfId="602" dataCellStyle="Currency"/>
    <tableColumn id="4" xr3:uid="{00000000-0010-0000-1400-000004000000}" name="Number of projects funded" dataDxfId="601" dataCellStyle="Comma"/>
    <tableColumn id="5" xr3:uid="{00000000-0010-0000-1400-000005000000}" name="% projects funded" dataDxfId="600"/>
    <tableColumn id="6" xr3:uid="{00000000-0010-0000-1400-000006000000}" name="Value of Grant awarded" dataDxfId="599" dataCellStyle="Currency"/>
    <tableColumn id="7" xr3:uid="{00000000-0010-0000-1400-000007000000}" name="% total grant awarded" dataDxfId="598"/>
    <tableColumn id="8" xr3:uid="{00000000-0010-0000-1400-000008000000}" name="Success rate: funded projects/ applications" dataDxfId="597"/>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15000000}" name="Midlands_and_East___by_grant_band" displayName="Midlands_and_East___by_grant_band" ref="A230:H236" totalsRowShown="0" headerRowDxfId="596" dataDxfId="595">
  <autoFilter ref="A230:H236" xr:uid="{00000000-0009-0000-0100-000051000000}"/>
  <tableColumns count="8">
    <tableColumn id="1" xr3:uid="{00000000-0010-0000-1500-000001000000}" name="Grant band" dataDxfId="594"/>
    <tableColumn id="2" xr3:uid="{00000000-0010-0000-1500-000002000000}" name="Number of applications" dataDxfId="593" dataCellStyle="Comma"/>
    <tableColumn id="3" xr3:uid="{00000000-0010-0000-1500-000003000000}" name="Total grant requested" dataDxfId="592" dataCellStyle="Currency"/>
    <tableColumn id="4" xr3:uid="{00000000-0010-0000-1500-000004000000}" name="Number of projects funded" dataDxfId="591" dataCellStyle="Comma"/>
    <tableColumn id="5" xr3:uid="{00000000-0010-0000-1500-000005000000}" name="% projects funded" dataDxfId="590"/>
    <tableColumn id="6" xr3:uid="{00000000-0010-0000-1500-000006000000}" name="Total grant awarded" dataDxfId="589" dataCellStyle="Currency"/>
    <tableColumn id="7" xr3:uid="{00000000-0010-0000-1500-000007000000}" name="% total grant awarded" dataDxfId="588"/>
    <tableColumn id="8" xr3:uid="{00000000-0010-0000-1500-000008000000}" name="Success rate: funded projects/ applications" dataDxfId="587"/>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16000000}" name="Midlands_and_East___by_programme" displayName="Midlands_and_East___by_programme" ref="A238:H279" totalsRowShown="0" headerRowDxfId="586" dataDxfId="585">
  <autoFilter ref="A238:H279" xr:uid="{00000000-0009-0000-0100-000052000000}"/>
  <tableColumns count="8">
    <tableColumn id="1" xr3:uid="{00000000-0010-0000-1600-000001000000}" name="Programme" dataDxfId="584"/>
    <tableColumn id="2" xr3:uid="{00000000-0010-0000-1600-000002000000}" name="Number of applications" dataDxfId="583" dataCellStyle="Comma"/>
    <tableColumn id="3" xr3:uid="{00000000-0010-0000-1600-000003000000}" name="Total grant requested" dataDxfId="582" dataCellStyle="Currency"/>
    <tableColumn id="4" xr3:uid="{00000000-0010-0000-1600-000004000000}" name="Number of projects funded" dataDxfId="581" dataCellStyle="Comma"/>
    <tableColumn id="5" xr3:uid="{00000000-0010-0000-1600-000005000000}" name="% projects funded" dataDxfId="580"/>
    <tableColumn id="6" xr3:uid="{00000000-0010-0000-1600-000006000000}" name="Total grant awarded" dataDxfId="579" dataCellStyle="Currency"/>
    <tableColumn id="7" xr3:uid="{00000000-0010-0000-1600-000007000000}" name="% total grant awarded" dataDxfId="578"/>
    <tableColumn id="8" xr3:uid="{00000000-0010-0000-1600-000008000000}" name="Success rate: funded projects/ applications" dataDxfId="577"/>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1EED03E-9510-46CE-86A4-A93C45E6316B}" name="Local_Authority_Staff" displayName="Local_Authority_Staff" ref="B55:S57" totalsRowShown="0" headerRowDxfId="1016" dataDxfId="1015">
  <autoFilter ref="B55:S57" xr:uid="{4993ECCC-FD91-4AF7-8376-337CCCACFAB0}"/>
  <tableColumns count="18">
    <tableColumn id="1" xr3:uid="{53ED5B68-11E3-4B44-B46D-E80474898E4C}" name="Staff type" dataDxfId="1014"/>
    <tableColumn id="2" xr3:uid="{384A44E1-D936-4933-85C7-CC1B75F38240}" name="2006" dataDxfId="1013"/>
    <tableColumn id="3" xr3:uid="{BABCB240-5CBC-4F1B-A868-1D6CC12ECA39}" name="2007" dataDxfId="1012"/>
    <tableColumn id="4" xr3:uid="{0C67DCF3-D970-4AEB-A535-A21995714822}" name="2008" dataDxfId="1011"/>
    <tableColumn id="5" xr3:uid="{347F6CA9-A601-427E-8550-0B382CC5216B}" name="2009" dataDxfId="1010"/>
    <tableColumn id="6" xr3:uid="{F2AB7273-3822-46AA-96F7-2FFE4D6306E4}" name="2010" dataDxfId="1009"/>
    <tableColumn id="7" xr3:uid="{0D67E54E-FCBB-4F0D-B191-C6249EA2F9DD}" name="2011" dataDxfId="1008"/>
    <tableColumn id="8" xr3:uid="{F1B7A142-EAE6-4A9E-B2B1-5465F58B4A54}" name="2012" dataDxfId="1007"/>
    <tableColumn id="9" xr3:uid="{A417BEB9-B111-4F9A-B436-DB2F2B462E5C}" name="2013" dataDxfId="1006"/>
    <tableColumn id="10" xr3:uid="{5D99C9DD-F178-4E03-8EF0-D677129D5DD3}" name="2014" dataDxfId="1005"/>
    <tableColumn id="11" xr3:uid="{5C8B43A7-270B-4739-BD6E-2C7170E261D7}" name="2015" dataDxfId="1004"/>
    <tableColumn id="12" xr3:uid="{14105CFC-A3A3-49F0-B482-72AA9D3BE4D6}" name="2016" dataDxfId="1003"/>
    <tableColumn id="13" xr3:uid="{1D97B4E1-8A94-484F-B058-1DCDCF62AD89}" name="2017" dataDxfId="1002"/>
    <tableColumn id="14" xr3:uid="{74677632-1BD2-4D47-B874-537D2F209BBF}" name="2018" dataDxfId="1001"/>
    <tableColumn id="17" xr3:uid="{5243C6CD-45A5-40C3-9C87-49ABBFE9164C}" name="2019" dataDxfId="1000"/>
    <tableColumn id="18" xr3:uid="{C3DCC105-8BC7-482E-8C0F-D4156DDE623D}" name="2020" dataDxfId="999"/>
    <tableColumn id="15" xr3:uid="{265D30C5-CFFD-437E-833A-554A11E85AFE}" name="% change _x000a_2006-20" dataDxfId="998"/>
    <tableColumn id="16" xr3:uid="{37B7EB1C-3C8B-4037-BFDC-E7AAEF2F8CC2}" name="% change_x000a_2018-2020" dataDxfId="997"/>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17000000}" name="North___SUMMARY" displayName="North___SUMMARY" ref="B287:D291" totalsRowShown="0" headerRowDxfId="576" dataDxfId="575">
  <autoFilter ref="B287:D291" xr:uid="{00000000-0009-0000-0100-000053000000}"/>
  <tableColumns count="3">
    <tableColumn id="1" xr3:uid="{00000000-0010-0000-1700-000001000000}" name="North SUMMARY" dataDxfId="574"/>
    <tableColumn id="2" xr3:uid="{00000000-0010-0000-1700-000002000000}" name="1994/5 to 2019/20" dataDxfId="573"/>
    <tableColumn id="3" xr3:uid="{00000000-0010-0000-1700-000003000000}" name="2019/20" dataDxfId="572"/>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18000000}" name="North___by_area" displayName="North___by_area" ref="A297:H305" totalsRowShown="0" headerRowDxfId="571" dataDxfId="570">
  <autoFilter ref="A297:H305" xr:uid="{00000000-0009-0000-0100-000054000000}"/>
  <tableColumns count="8">
    <tableColumn id="1" xr3:uid="{00000000-0010-0000-1800-000001000000}" name="Heritage Area" dataDxfId="569"/>
    <tableColumn id="2" xr3:uid="{00000000-0010-0000-1800-000002000000}" name="Number of applications" dataDxfId="568" dataCellStyle="Comma"/>
    <tableColumn id="3" xr3:uid="{00000000-0010-0000-1800-000003000000}" name="Total grant requested" dataDxfId="567" dataCellStyle="Currency"/>
    <tableColumn id="4" xr3:uid="{00000000-0010-0000-1800-000004000000}" name="Number of projects funded" dataDxfId="566" dataCellStyle="Comma"/>
    <tableColumn id="5" xr3:uid="{00000000-0010-0000-1800-000005000000}" name="% projects funded" dataDxfId="565"/>
    <tableColumn id="6" xr3:uid="{00000000-0010-0000-1800-000006000000}" name="Value of Grant awarded" dataDxfId="564" dataCellStyle="Currency"/>
    <tableColumn id="7" xr3:uid="{00000000-0010-0000-1800-000007000000}" name="% total grant awarded" dataDxfId="563"/>
    <tableColumn id="8" xr3:uid="{00000000-0010-0000-1800-000008000000}" name="Success rate: funded projects/ applications" dataDxfId="562"/>
  </tableColumns>
  <tableStyleInfo name="TableStyleMedium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19000000}" name="North___by_grant_band" displayName="North___by_grant_band" ref="A308:H314" totalsRowShown="0" headerRowDxfId="561" dataDxfId="560">
  <autoFilter ref="A308:H314" xr:uid="{00000000-0009-0000-0100-000055000000}"/>
  <tableColumns count="8">
    <tableColumn id="1" xr3:uid="{00000000-0010-0000-1900-000001000000}" name="Grant band" dataDxfId="559"/>
    <tableColumn id="2" xr3:uid="{00000000-0010-0000-1900-000002000000}" name="Number of applications" dataDxfId="558" dataCellStyle="Comma"/>
    <tableColumn id="3" xr3:uid="{00000000-0010-0000-1900-000003000000}" name="Total grant requested" dataDxfId="557" dataCellStyle="Currency"/>
    <tableColumn id="4" xr3:uid="{00000000-0010-0000-1900-000004000000}" name="Number of projects funded" dataDxfId="556" dataCellStyle="Comma"/>
    <tableColumn id="5" xr3:uid="{00000000-0010-0000-1900-000005000000}" name="% projects funded" dataDxfId="555"/>
    <tableColumn id="6" xr3:uid="{00000000-0010-0000-1900-000006000000}" name="Total grant awarded" dataDxfId="554" dataCellStyle="Currency"/>
    <tableColumn id="7" xr3:uid="{00000000-0010-0000-1900-000007000000}" name="% total grant awarded" dataDxfId="553"/>
    <tableColumn id="8" xr3:uid="{00000000-0010-0000-1900-000008000000}" name="Success rate: funded projects/ applications" dataDxfId="552"/>
  </tableColumns>
  <tableStyleInfo name="TableStyleMedium6"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1A000000}" name="North___by_programme" displayName="North___by_programme" ref="A316:H357" totalsRowShown="0" headerRowDxfId="551" dataDxfId="550">
  <autoFilter ref="A316:H357" xr:uid="{00000000-0009-0000-0100-000056000000}"/>
  <tableColumns count="8">
    <tableColumn id="1" xr3:uid="{00000000-0010-0000-1A00-000001000000}" name="Programme" dataDxfId="549"/>
    <tableColumn id="2" xr3:uid="{00000000-0010-0000-1A00-000002000000}" name="Number of applications" dataDxfId="548" dataCellStyle="Comma"/>
    <tableColumn id="3" xr3:uid="{00000000-0010-0000-1A00-000003000000}" name="Total grant requested" dataDxfId="547" dataCellStyle="Currency"/>
    <tableColumn id="4" xr3:uid="{00000000-0010-0000-1A00-000004000000}" name="Number of projects funded" dataDxfId="546" dataCellStyle="Comma"/>
    <tableColumn id="5" xr3:uid="{00000000-0010-0000-1A00-000005000000}" name="% projects funded" dataDxfId="545"/>
    <tableColumn id="6" xr3:uid="{00000000-0010-0000-1A00-000006000000}" name="Total grant awarded" dataDxfId="544" dataCellStyle="Currency"/>
    <tableColumn id="7" xr3:uid="{00000000-0010-0000-1A00-000007000000}" name="% total grant awarded" dataDxfId="543"/>
    <tableColumn id="8" xr3:uid="{00000000-0010-0000-1A00-000008000000}" name="Success rate: funded projects/ applications" dataDxfId="542"/>
  </tableColumns>
  <tableStyleInfo name="TableStyleMedium6"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B000000}" name="Churches_Conservation_Trust" displayName="Churches_Conservation_Trust" ref="A8:T12" totalsRowShown="0" headerRowDxfId="541" dataDxfId="540">
  <autoFilter ref="A8:T12" xr:uid="{00000000-0009-0000-0100-000020000000}"/>
  <tableColumns count="20">
    <tableColumn id="1" xr3:uid="{00000000-0010-0000-1B00-000001000000}" name="£ million" dataDxfId="539"/>
    <tableColumn id="2" xr3:uid="{00000000-0010-0000-1B00-000002000000}" name="2002/03" dataDxfId="538" dataCellStyle="Comma"/>
    <tableColumn id="3" xr3:uid="{00000000-0010-0000-1B00-000003000000}" name="2003/04" dataDxfId="537" dataCellStyle="Comma"/>
    <tableColumn id="4" xr3:uid="{00000000-0010-0000-1B00-000004000000}" name="2004/05" dataDxfId="536" dataCellStyle="Comma"/>
    <tableColumn id="5" xr3:uid="{00000000-0010-0000-1B00-000005000000}" name="2005/06" dataDxfId="535" dataCellStyle="Comma"/>
    <tableColumn id="6" xr3:uid="{00000000-0010-0000-1B00-000006000000}" name="2006/07" dataDxfId="534" dataCellStyle="Comma"/>
    <tableColumn id="7" xr3:uid="{00000000-0010-0000-1B00-000007000000}" name="2007/08" dataDxfId="533" dataCellStyle="Comma"/>
    <tableColumn id="8" xr3:uid="{00000000-0010-0000-1B00-000008000000}" name="2008/09" dataDxfId="532" dataCellStyle="Comma"/>
    <tableColumn id="9" xr3:uid="{00000000-0010-0000-1B00-000009000000}" name="2009/10" dataDxfId="531" dataCellStyle="Comma"/>
    <tableColumn id="10" xr3:uid="{00000000-0010-0000-1B00-00000A000000}" name="2010/11" dataDxfId="530" dataCellStyle="Comma"/>
    <tableColumn id="11" xr3:uid="{00000000-0010-0000-1B00-00000B000000}" name="2011/12" dataDxfId="529" dataCellStyle="Comma"/>
    <tableColumn id="12" xr3:uid="{00000000-0010-0000-1B00-00000C000000}" name="2012/13" dataDxfId="528" dataCellStyle="Comma"/>
    <tableColumn id="13" xr3:uid="{00000000-0010-0000-1B00-00000D000000}" name="2013/14" dataDxfId="527" dataCellStyle="Comma"/>
    <tableColumn id="14" xr3:uid="{00000000-0010-0000-1B00-00000E000000}" name="2014/15" dataDxfId="526" dataCellStyle="Comma"/>
    <tableColumn id="15" xr3:uid="{00000000-0010-0000-1B00-00000F000000}" name="2015/16" dataDxfId="525" dataCellStyle="Comma"/>
    <tableColumn id="16" xr3:uid="{00000000-0010-0000-1B00-000010000000}" name="2016/17" dataDxfId="524" dataCellStyle="Comma"/>
    <tableColumn id="17" xr3:uid="{00000000-0010-0000-1B00-000011000000}" name="2017/18" dataDxfId="523" dataCellStyle="Comma"/>
    <tableColumn id="18" xr3:uid="{00000000-0010-0000-1B00-000012000000}" name="2018/19" dataDxfId="522" dataCellStyle="Comma"/>
    <tableColumn id="20" xr3:uid="{00000000-0010-0000-1B00-000014000000}" name="2019/20" dataDxfId="521" dataCellStyle="Comma"/>
    <tableColumn id="19" xr3:uid="{00000000-0010-0000-1B00-000013000000}" name="Trends" dataDxfId="520"/>
  </tableColumns>
  <tableStyleInfo name="TableStyleMedium6"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C000000}" name="Department_for_Digital_Culture_Media_and_Sport_(DCMS)" displayName="Department_for_Digital_Culture_Media_and_Sport__DCMS" ref="A25:T29" totalsRowShown="0" headerRowDxfId="519" dataDxfId="518">
  <autoFilter ref="A25:T29" xr:uid="{00000000-0009-0000-0100-000021000000}"/>
  <tableColumns count="20">
    <tableColumn id="1" xr3:uid="{00000000-0010-0000-1C00-000001000000}" name="£ million" dataDxfId="517"/>
    <tableColumn id="2" xr3:uid="{00000000-0010-0000-1C00-000002000000}" name=" " dataDxfId="516" dataCellStyle="Comma"/>
    <tableColumn id="3" xr3:uid="{00000000-0010-0000-1C00-000003000000}" name="2003/04" dataDxfId="515" dataCellStyle="Comma"/>
    <tableColumn id="4" xr3:uid="{00000000-0010-0000-1C00-000004000000}" name="2004/05" dataDxfId="514" dataCellStyle="Comma"/>
    <tableColumn id="5" xr3:uid="{00000000-0010-0000-1C00-000005000000}" name="2005/06" dataDxfId="513" dataCellStyle="Comma"/>
    <tableColumn id="6" xr3:uid="{00000000-0010-0000-1C00-000006000000}" name="2006/07" dataDxfId="512" dataCellStyle="Comma"/>
    <tableColumn id="7" xr3:uid="{00000000-0010-0000-1C00-000007000000}" name="2007/08" dataDxfId="511" dataCellStyle="Comma"/>
    <tableColumn id="8" xr3:uid="{00000000-0010-0000-1C00-000008000000}" name="2008/09" dataDxfId="510" dataCellStyle="Comma"/>
    <tableColumn id="9" xr3:uid="{00000000-0010-0000-1C00-000009000000}" name="2009/10" dataDxfId="509" dataCellStyle="Comma"/>
    <tableColumn id="10" xr3:uid="{00000000-0010-0000-1C00-00000A000000}" name="2010/11" dataDxfId="508" dataCellStyle="Comma"/>
    <tableColumn id="11" xr3:uid="{00000000-0010-0000-1C00-00000B000000}" name="2011/12" dataDxfId="507" dataCellStyle="Comma"/>
    <tableColumn id="12" xr3:uid="{00000000-0010-0000-1C00-00000C000000}" name="2012/13" dataDxfId="506" dataCellStyle="Comma"/>
    <tableColumn id="13" xr3:uid="{00000000-0010-0000-1C00-00000D000000}" name="2013/14" dataDxfId="505" dataCellStyle="Comma"/>
    <tableColumn id="14" xr3:uid="{00000000-0010-0000-1C00-00000E000000}" name="2014/15" dataDxfId="504" dataCellStyle="Comma"/>
    <tableColumn id="15" xr3:uid="{00000000-0010-0000-1C00-00000F000000}" name="2015/16" dataDxfId="503" dataCellStyle="Comma"/>
    <tableColumn id="16" xr3:uid="{00000000-0010-0000-1C00-000010000000}" name="2016/17" dataDxfId="502" dataCellStyle="Comma"/>
    <tableColumn id="17" xr3:uid="{00000000-0010-0000-1C00-000011000000}" name="2017/18" dataDxfId="501" dataCellStyle="Comma"/>
    <tableColumn id="18" xr3:uid="{00000000-0010-0000-1C00-000012000000}" name="2018/19" dataDxfId="500" dataCellStyle="Comma"/>
    <tableColumn id="20" xr3:uid="{00000000-0010-0000-1C00-000014000000}" name="2019/20" dataDxfId="499" dataCellStyle="Comma"/>
    <tableColumn id="19" xr3:uid="{00000000-0010-0000-1C00-000013000000}" name="Trends" dataDxfId="498"/>
  </tableColumns>
  <tableStyleInfo name="TableStyleMedium6"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Historic_Royal_Palaces" displayName="Historic_Royal_Palaces" ref="A40:T44" totalsRowShown="0" headerRowDxfId="497" dataDxfId="496">
  <autoFilter ref="A40:T44" xr:uid="{00000000-0009-0000-0100-000023000000}"/>
  <tableColumns count="20">
    <tableColumn id="1" xr3:uid="{00000000-0010-0000-1D00-000001000000}" name="£ million" dataDxfId="495"/>
    <tableColumn id="2" xr3:uid="{00000000-0010-0000-1D00-000002000000}" name=" " dataDxfId="494" dataCellStyle="Comma"/>
    <tableColumn id="3" xr3:uid="{00000000-0010-0000-1D00-000003000000}" name="2003/04" dataDxfId="493" dataCellStyle="Comma"/>
    <tableColumn id="4" xr3:uid="{00000000-0010-0000-1D00-000004000000}" name="2004/05" dataDxfId="492" dataCellStyle="Comma"/>
    <tableColumn id="5" xr3:uid="{00000000-0010-0000-1D00-000005000000}" name="2005/06" dataDxfId="491" dataCellStyle="Comma"/>
    <tableColumn id="6" xr3:uid="{00000000-0010-0000-1D00-000006000000}" name="2006/07" dataDxfId="490" dataCellStyle="Comma"/>
    <tableColumn id="7" xr3:uid="{00000000-0010-0000-1D00-000007000000}" name="2007/08" dataDxfId="489" dataCellStyle="Comma"/>
    <tableColumn id="8" xr3:uid="{00000000-0010-0000-1D00-000008000000}" name="2008/09" dataDxfId="488" dataCellStyle="Comma"/>
    <tableColumn id="9" xr3:uid="{00000000-0010-0000-1D00-000009000000}" name="2009/10" dataDxfId="487" dataCellStyle="Comma"/>
    <tableColumn id="10" xr3:uid="{00000000-0010-0000-1D00-00000A000000}" name="2010/11" dataDxfId="486" dataCellStyle="Comma"/>
    <tableColumn id="11" xr3:uid="{00000000-0010-0000-1D00-00000B000000}" name="2011/12" dataDxfId="485" dataCellStyle="Comma"/>
    <tableColumn id="12" xr3:uid="{00000000-0010-0000-1D00-00000C000000}" name="2012/13" dataDxfId="484" dataCellStyle="Comma"/>
    <tableColumn id="13" xr3:uid="{00000000-0010-0000-1D00-00000D000000}" name="2013/14" dataDxfId="483" dataCellStyle="Comma"/>
    <tableColumn id="14" xr3:uid="{00000000-0010-0000-1D00-00000E000000}" name="2014/15" dataDxfId="482" dataCellStyle="Comma"/>
    <tableColumn id="15" xr3:uid="{00000000-0010-0000-1D00-00000F000000}" name="2015/16" dataDxfId="481" dataCellStyle="Comma"/>
    <tableColumn id="16" xr3:uid="{00000000-0010-0000-1D00-000010000000}" name="2016/17" dataDxfId="480" dataCellStyle="Comma"/>
    <tableColumn id="17" xr3:uid="{00000000-0010-0000-1D00-000011000000}" name="2017/18" dataDxfId="479" dataCellStyle="Comma"/>
    <tableColumn id="18" xr3:uid="{00000000-0010-0000-1D00-000012000000}" name="2018/19 [5]" dataDxfId="478" dataCellStyle="Comma"/>
    <tableColumn id="20" xr3:uid="{00000000-0010-0000-1D00-000014000000}" name="2019/20" dataDxfId="477" dataCellStyle="Comma"/>
    <tableColumn id="19" xr3:uid="{00000000-0010-0000-1D00-000013000000}" name="Trends" dataDxfId="476"/>
  </tableColumns>
  <tableStyleInfo name="TableStyleMedium6"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E000000}" name="Rural_Development_Programme" displayName="Rural_Development_Programme" ref="A51:D52" totalsRowShown="0" headerRowDxfId="475" dataDxfId="474">
  <autoFilter ref="A51:D52" xr:uid="{00000000-0009-0000-0100-000024000000}"/>
  <tableColumns count="4">
    <tableColumn id="1" xr3:uid="{00000000-0010-0000-1E00-000001000000}" name="£ billion" dataDxfId="473"/>
    <tableColumn id="2" xr3:uid="{00000000-0010-0000-1E00-000002000000}" name="2000/06" dataDxfId="472" dataCellStyle="Comma"/>
    <tableColumn id="3" xr3:uid="{00000000-0010-0000-1E00-000003000000}" name="2007/13" dataDxfId="471" dataCellStyle="Comma"/>
    <tableColumn id="4" xr3:uid="{00000000-0010-0000-1E00-000004000000}" name="2014/20" dataDxfId="470" dataCellStyle="Comma"/>
  </tableColumns>
  <tableStyleInfo name="TableStyleMedium6"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F000000}" name="National_Trust" displayName="National_Trust" ref="A8:W12" totalsRowShown="0" headerRowDxfId="469" dataDxfId="468">
  <autoFilter ref="A8:W12" xr:uid="{00000000-0009-0000-0100-000025000000}"/>
  <tableColumns count="23">
    <tableColumn id="1" xr3:uid="{00000000-0010-0000-1F00-000001000000}" name="Income and Expenditure" dataDxfId="467"/>
    <tableColumn id="2" xr3:uid="{00000000-0010-0000-1F00-000002000000}" name=" " dataDxfId="466"/>
    <tableColumn id="3" xr3:uid="{00000000-0010-0000-1F00-000003000000}" name="2000/01" dataDxfId="465"/>
    <tableColumn id="4" xr3:uid="{00000000-0010-0000-1F00-000004000000}" name="2001/02" dataDxfId="464"/>
    <tableColumn id="5" xr3:uid="{00000000-0010-0000-1F00-000005000000}" name="2002/03" dataDxfId="463"/>
    <tableColumn id="6" xr3:uid="{00000000-0010-0000-1F00-000006000000}" name="2003/04" dataDxfId="462" dataCellStyle="Comma"/>
    <tableColumn id="7" xr3:uid="{00000000-0010-0000-1F00-000007000000}" name="2004/05" dataDxfId="461" dataCellStyle="Comma"/>
    <tableColumn id="8" xr3:uid="{00000000-0010-0000-1F00-000008000000}" name="2005/06" dataDxfId="460" dataCellStyle="Comma"/>
    <tableColumn id="9" xr3:uid="{00000000-0010-0000-1F00-000009000000}" name="2006/07" dataDxfId="459" dataCellStyle="Comma"/>
    <tableColumn id="10" xr3:uid="{00000000-0010-0000-1F00-00000A000000}" name="2007/08" dataDxfId="458" dataCellStyle="Comma"/>
    <tableColumn id="11" xr3:uid="{00000000-0010-0000-1F00-00000B000000}" name="2008/09" dataDxfId="457" dataCellStyle="Comma"/>
    <tableColumn id="12" xr3:uid="{00000000-0010-0000-1F00-00000C000000}" name="2009/10" dataDxfId="456" dataCellStyle="Comma"/>
    <tableColumn id="13" xr3:uid="{00000000-0010-0000-1F00-00000D000000}" name="2010/11" dataDxfId="455" dataCellStyle="Comma"/>
    <tableColumn id="14" xr3:uid="{00000000-0010-0000-1F00-00000E000000}" name="2011/12" dataDxfId="454" dataCellStyle="Comma"/>
    <tableColumn id="15" xr3:uid="{00000000-0010-0000-1F00-00000F000000}" name="2012/13" dataDxfId="453" dataCellStyle="Comma"/>
    <tableColumn id="16" xr3:uid="{00000000-0010-0000-1F00-000010000000}" name="2013/14" dataDxfId="452" dataCellStyle="Comma"/>
    <tableColumn id="17" xr3:uid="{00000000-0010-0000-1F00-000011000000}" name="2014/15" dataDxfId="451" dataCellStyle="Comma"/>
    <tableColumn id="18" xr3:uid="{00000000-0010-0000-1F00-000012000000}" name="2015/16" dataDxfId="450" dataCellStyle="Comma"/>
    <tableColumn id="19" xr3:uid="{00000000-0010-0000-1F00-000013000000}" name="2016/17" dataDxfId="449" dataCellStyle="Comma"/>
    <tableColumn id="20" xr3:uid="{00000000-0010-0000-1F00-000014000000}" name="2017/18" dataDxfId="448" dataCellStyle="Comma"/>
    <tableColumn id="21" xr3:uid="{00000000-0010-0000-1F00-000015000000}" name="2018/19" dataDxfId="447" dataCellStyle="Comma"/>
    <tableColumn id="23" xr3:uid="{00000000-0010-0000-1F00-000017000000}" name="2019/20" dataDxfId="446" dataCellStyle="Comma"/>
    <tableColumn id="22" xr3:uid="{00000000-0010-0000-1F00-000016000000}" name="Trend" dataDxfId="445" dataCellStyle="Comma"/>
  </tableColumns>
  <tableStyleInfo name="TableStyleMedium6"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0000000}" name="Church_of_England" displayName="Church_of_England" ref="A19:U24" totalsRowShown="0" headerRowDxfId="444" dataDxfId="443">
  <autoFilter ref="A19:U24" xr:uid="{00000000-0009-0000-0100-000026000000}"/>
  <tableColumns count="21">
    <tableColumn id="1" xr3:uid="{00000000-0010-0000-2000-000001000000}" name="Category" dataDxfId="442"/>
    <tableColumn id="2" xr3:uid="{00000000-0010-0000-2000-000002000000}" name="Subcategory" dataDxfId="441"/>
    <tableColumn id="3" xr3:uid="{00000000-0010-0000-2000-000003000000}" name="2000" dataDxfId="440"/>
    <tableColumn id="4" xr3:uid="{00000000-0010-0000-2000-000004000000}" name="2001" dataDxfId="439"/>
    <tableColumn id="5" xr3:uid="{00000000-0010-0000-2000-000005000000}" name="2002" dataDxfId="438"/>
    <tableColumn id="6" xr3:uid="{00000000-0010-0000-2000-000006000000}" name="2003" dataDxfId="437"/>
    <tableColumn id="7" xr3:uid="{00000000-0010-0000-2000-000007000000}" name="2004" dataDxfId="436"/>
    <tableColumn id="8" xr3:uid="{00000000-0010-0000-2000-000008000000}" name="2005" dataDxfId="435"/>
    <tableColumn id="9" xr3:uid="{00000000-0010-0000-2000-000009000000}" name="2006" dataDxfId="434"/>
    <tableColumn id="10" xr3:uid="{00000000-0010-0000-2000-00000A000000}" name="2007" dataDxfId="433"/>
    <tableColumn id="11" xr3:uid="{00000000-0010-0000-2000-00000B000000}" name="2008" dataDxfId="432"/>
    <tableColumn id="12" xr3:uid="{00000000-0010-0000-2000-00000C000000}" name="2009" dataDxfId="431"/>
    <tableColumn id="13" xr3:uid="{00000000-0010-0000-2000-00000D000000}" name="2010" dataDxfId="430"/>
    <tableColumn id="14" xr3:uid="{00000000-0010-0000-2000-00000E000000}" name="2011" dataDxfId="429"/>
    <tableColumn id="15" xr3:uid="{00000000-0010-0000-2000-00000F000000}" name="2012" dataDxfId="428"/>
    <tableColumn id="16" xr3:uid="{00000000-0010-0000-2000-000010000000}" name="2013" dataDxfId="427"/>
    <tableColumn id="17" xr3:uid="{00000000-0010-0000-2000-000011000000}" name="2014" dataDxfId="426"/>
    <tableColumn id="18" xr3:uid="{00000000-0010-0000-2000-000012000000}" name="2015" dataDxfId="425"/>
    <tableColumn id="19" xr3:uid="{00000000-0010-0000-2000-000013000000}" name="Grants disbursed 2000-2011" dataDxfId="424"/>
    <tableColumn id="20" xr3:uid="{00000000-0010-0000-2000-000014000000}" name="Number of Grants" dataDxfId="423"/>
    <tableColumn id="21" xr3:uid="{00000000-0010-0000-2000-000015000000}" name="Estimated value of total projects" dataDxfId="422"/>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862F67A-849C-41AA-B2EF-89DB35D77571}" name="English_Heritage_funding" displayName="English_Heritage_funding" ref="B45:Q48" totalsRowShown="0" headerRowDxfId="996" dataDxfId="995">
  <autoFilter ref="B45:Q48" xr:uid="{049C8D34-EE53-4090-8796-2CC45BC9FCDD}"/>
  <tableColumns count="16">
    <tableColumn id="1" xr3:uid="{993017E8-BFEC-4519-B590-7777CA2D6AD4}" name="Income/expenditure" dataDxfId="994"/>
    <tableColumn id="2" xr3:uid="{991CE98E-349A-4888-B5EA-8F640699DD74}" name="2005/06" dataDxfId="993"/>
    <tableColumn id="3" xr3:uid="{40480FE5-15C5-4971-B58F-F94F3DA7B0F2}" name="2006/07" dataDxfId="992"/>
    <tableColumn id="4" xr3:uid="{16BB484E-A8F5-4A19-82FB-A0F18034D46F}" name="2007/08" dataDxfId="991"/>
    <tableColumn id="5" xr3:uid="{2382AB2B-AD55-44C9-82FB-89A6095B0F5B}" name="2008/09" dataDxfId="990"/>
    <tableColumn id="6" xr3:uid="{A2309240-D60E-4430-9F37-1AFE6C9E9A82}" name="2009/10" dataDxfId="989"/>
    <tableColumn id="7" xr3:uid="{F8FFADDE-6FBA-48A7-AAD5-E29231BECCDC}" name="2010/11" dataDxfId="988"/>
    <tableColumn id="8" xr3:uid="{322697D2-1A25-42F1-B30A-52087E4876B4}" name="2011/12" dataDxfId="987"/>
    <tableColumn id="9" xr3:uid="{AFF475DF-9DBD-4AC0-8C5F-905E2D10E274}" name="2012/13" dataDxfId="986"/>
    <tableColumn id="10" xr3:uid="{348FACCD-9C66-4552-8271-DB6833F9F425}" name="2013/14" dataDxfId="985"/>
    <tableColumn id="11" xr3:uid="{9CA48D0B-34B1-4F41-9DF2-2AFB6C3B03ED}" name="2014/15" dataDxfId="984"/>
    <tableColumn id="12" xr3:uid="{CC405338-93F6-42A9-AB3C-001CC37D78F0}" name="2015/16" dataDxfId="983"/>
    <tableColumn id="13" xr3:uid="{E108816D-B59B-45FC-B5F3-1D9ED4BB00E1}" name="2016/17" dataDxfId="982"/>
    <tableColumn id="14" xr3:uid="{3B94E9E1-CECD-4F09-804B-0A417315A3D0}" name="2017/18" dataDxfId="981"/>
    <tableColumn id="15" xr3:uid="{07D1D9A8-D0DB-4012-A251-6FDDE6C43B3B}" name="2018/19" dataDxfId="980"/>
    <tableColumn id="16" xr3:uid="{4A844CD3-59BE-4B7C-BC7B-8A4DD5B0D4E9}" name="2019/20" dataDxfId="979"/>
  </tableColumns>
  <tableStyleInfo name="TableStyleMedium6"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1000000}" name="National_Churches_Trust___Income_and_expenditure" displayName="National_Churches_Trust___Income_and_expenditure" ref="A33:K37" totalsRowShown="0" headerRowDxfId="421" dataDxfId="420">
  <autoFilter ref="A33:K37" xr:uid="{00000000-0009-0000-0100-000027000000}"/>
  <tableColumns count="11">
    <tableColumn id="1" xr3:uid="{00000000-0010-0000-2100-000001000000}" name="Income and expenditure" dataDxfId="419"/>
    <tableColumn id="2" xr3:uid="{00000000-0010-0000-2100-000002000000}" name="  " dataDxfId="418"/>
    <tableColumn id="3" xr3:uid="{00000000-0010-0000-2100-000003000000}" name="2012 [1]" dataDxfId="417" dataCellStyle="Comma"/>
    <tableColumn id="4" xr3:uid="{00000000-0010-0000-2100-000004000000}" name="2013" dataDxfId="416" dataCellStyle="Comma"/>
    <tableColumn id="5" xr3:uid="{00000000-0010-0000-2100-000005000000}" name="2014" dataDxfId="415" dataCellStyle="Comma"/>
    <tableColumn id="6" xr3:uid="{00000000-0010-0000-2100-000006000000}" name="2015" dataDxfId="414" dataCellStyle="Comma"/>
    <tableColumn id="7" xr3:uid="{00000000-0010-0000-2100-000007000000}" name="2016" dataDxfId="413" dataCellStyle="Comma"/>
    <tableColumn id="8" xr3:uid="{00000000-0010-0000-2100-000008000000}" name="2017" dataDxfId="412" dataCellStyle="Comma"/>
    <tableColumn id="9" xr3:uid="{00000000-0010-0000-2100-000009000000}" name="2018" dataDxfId="411" dataCellStyle="Comma"/>
    <tableColumn id="11" xr3:uid="{00000000-0010-0000-2100-00000B000000}" name="2019" dataDxfId="410" dataCellStyle="Comma"/>
    <tableColumn id="10" xr3:uid="{00000000-0010-0000-2100-00000A000000}" name="Trends" dataDxfId="409"/>
  </tableColumns>
  <tableStyleInfo name="TableStyleMedium6"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2000000}" name="National_Churches_Trust___Grant_funding" displayName="National_Churches_Trust___Grant_funding" ref="A38:K40" totalsRowShown="0" headerRowDxfId="408" dataDxfId="407">
  <autoFilter ref="A38:K40" xr:uid="{00000000-0009-0000-0100-000028000000}"/>
  <tableColumns count="11">
    <tableColumn id="1" xr3:uid="{00000000-0010-0000-2200-000001000000}" name="Grant funding" dataDxfId="406"/>
    <tableColumn id="2" xr3:uid="{00000000-0010-0000-2200-000002000000}" name=" " dataDxfId="405"/>
    <tableColumn id="3" xr3:uid="{00000000-0010-0000-2200-000003000000}" name="2012" dataDxfId="404" dataCellStyle="Comma"/>
    <tableColumn id="4" xr3:uid="{00000000-0010-0000-2200-000004000000}" name="2013" dataDxfId="403" dataCellStyle="Comma"/>
    <tableColumn id="5" xr3:uid="{00000000-0010-0000-2200-000005000000}" name="2014" dataDxfId="402" dataCellStyle="Comma"/>
    <tableColumn id="6" xr3:uid="{00000000-0010-0000-2200-000006000000}" name="2015" dataDxfId="401" dataCellStyle="Comma"/>
    <tableColumn id="7" xr3:uid="{00000000-0010-0000-2200-000007000000}" name="2016" dataDxfId="400" dataCellStyle="Comma"/>
    <tableColumn id="8" xr3:uid="{00000000-0010-0000-2200-000008000000}" name="2017" dataDxfId="399" dataCellStyle="Comma"/>
    <tableColumn id="9" xr3:uid="{00000000-0010-0000-2200-000009000000}" name="2018" dataDxfId="398" dataCellStyle="Comma"/>
    <tableColumn id="11" xr3:uid="{00000000-0010-0000-2200-00000B000000}" name="2019" dataDxfId="397"/>
    <tableColumn id="10" xr3:uid="{00000000-0010-0000-2200-00000A000000}" name="Trends" dataDxfId="396"/>
  </tableColumns>
  <tableStyleInfo name="TableStyleMedium6"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3000000}" name="National_Heritage_Training_Group" displayName="National_Heritage_Training_Group" ref="A6:A8" totalsRowShown="0" headerRowDxfId="395" dataDxfId="394">
  <autoFilter ref="A6:A8" xr:uid="{00000000-0009-0000-0100-000029000000}">
    <filterColumn colId="0" hiddenButton="1"/>
  </autoFilter>
  <tableColumns count="1">
    <tableColumn id="1" xr3:uid="{00000000-0010-0000-2300-000001000000}" name="National Heritage Training Group http://www.the-nhtg.org.uk/ is the organisation responsible for skills developing in heritage craft skills " dataDxfId="393"/>
  </tableColumns>
  <tableStyleInfo name="TableStyleMedium6"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4000000}" name="Historic_Houses" displayName="Historic_Houses" ref="A10:A17" totalsRowShown="0" headerRowDxfId="392" dataDxfId="391">
  <autoFilter ref="A10:A17" xr:uid="{00000000-0009-0000-0100-00002A000000}">
    <filterColumn colId="0" hiddenButton="1"/>
  </autoFilter>
  <tableColumns count="1">
    <tableColumn id="1" xr3:uid="{00000000-0010-0000-2400-000001000000}" name="Historic Houses represents the UK's biggest collection of historic houses, castles and gardens - all independently owned and managed: https://www.historichouses.org/" dataDxfId="390"/>
  </tableColumns>
  <tableStyleInfo name="TableStyleMedium6"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5000000}" name="The_Country,_Land_and_Business_Association" displayName="The_Country__Land_and_Business_Association" ref="A19:A20" totalsRowShown="0" headerRowDxfId="389" dataDxfId="388">
  <autoFilter ref="A19:A20" xr:uid="{00000000-0009-0000-0100-00002B000000}">
    <filterColumn colId="0" hiddenButton="1"/>
  </autoFilter>
  <tableColumns count="1">
    <tableColumn id="1" xr3:uid="{00000000-0010-0000-2500-000001000000}" name="The Country, Land and Business Association (CLA) represent 38,000 members. Together they manage or own at least a quarter of all England's listed buildings. http://www.cla.org.uk/" dataDxfId="387"/>
  </tableColumns>
  <tableStyleInfo name="TableStyleMedium6"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6000000}" name="The_Chartered_Institute_for_Archaeologists" displayName="The_Chartered_Institute_for_Archaeologists" ref="A22:A23" totalsRowShown="0" headerRowDxfId="386" dataDxfId="385">
  <autoFilter ref="A22:A23" xr:uid="{00000000-0009-0000-0100-00002C000000}">
    <filterColumn colId="0" hiddenButton="1"/>
  </autoFilter>
  <tableColumns count="1">
    <tableColumn id="1" xr3:uid="{00000000-0010-0000-2600-000001000000}" name="The Chartered Institute for Archaeologists" dataDxfId="384"/>
  </tableColumns>
  <tableStyleInfo name="TableStyleMedium6"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7000000}" name="Countryside_Stewardship_Agreements___2019_total" displayName="Countryside_Stewardship_Agreements___2019_total" ref="A32:F46" totalsRowCount="1" headerRowDxfId="383" dataDxfId="382" totalsRowDxfId="381">
  <autoFilter ref="A32:F45" xr:uid="{00000000-0009-0000-0100-00002F000000}"/>
  <tableColumns count="6">
    <tableColumn id="1" xr3:uid="{00000000-0010-0000-2700-000001000000}" name="Option" dataDxfId="380" totalsRowDxfId="379"/>
    <tableColumn id="2" xr3:uid="{00000000-0010-0000-2700-000002000000}" name="Number of agreements including this option" dataDxfId="378" totalsRowDxfId="377" dataCellStyle="Comma"/>
    <tableColumn id="3" xr3:uid="{00000000-0010-0000-2700-000003000000}" name="Option quantity " dataDxfId="376" totalsRowDxfId="375" dataCellStyle="Comma"/>
    <tableColumn id="4" xr3:uid="{00000000-0010-0000-2700-000004000000}" name="Unit of measure" totalsRowLabel="Total" dataDxfId="374" totalsRowDxfId="373"/>
    <tableColumn id="5" xr3:uid="{00000000-0010-0000-2700-000005000000}" name="Annual value" totalsRowFunction="sum" dataDxfId="372" totalsRowDxfId="371" dataCellStyle="Currency"/>
    <tableColumn id="6" xr3:uid="{00000000-0010-0000-2700-000006000000}" name="Lifetime of agreement value" totalsRowFunction="sum" dataDxfId="370" totalsRowDxfId="369" dataCellStyle="Currency"/>
  </tableColumns>
  <tableStyleInfo name="TableStyleMedium6"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8000000}" name="Countryside_Stewardship_Agreements___2018_total" displayName="Countryside_Stewardship_Agreements___2018_total" ref="A51:F63" totalsRowCount="1" headerRowDxfId="368" dataDxfId="367" totalsRowDxfId="366">
  <autoFilter ref="A51:F62" xr:uid="{00000000-0009-0000-0100-000030000000}"/>
  <tableColumns count="6">
    <tableColumn id="1" xr3:uid="{00000000-0010-0000-2800-000001000000}" name="Option" dataDxfId="365" totalsRowDxfId="364"/>
    <tableColumn id="2" xr3:uid="{00000000-0010-0000-2800-000002000000}" name="Number of agreements including this option" dataDxfId="363" totalsRowDxfId="362" dataCellStyle="Comma"/>
    <tableColumn id="3" xr3:uid="{00000000-0010-0000-2800-000003000000}" name="Option quantity " dataDxfId="361" totalsRowDxfId="360" dataCellStyle="Comma"/>
    <tableColumn id="4" xr3:uid="{00000000-0010-0000-2800-000004000000}" name="Unit of measure" totalsRowLabel="Total" dataDxfId="359" totalsRowDxfId="358"/>
    <tableColumn id="5" xr3:uid="{00000000-0010-0000-2800-000005000000}" name="Annual value" totalsRowFunction="sum" dataDxfId="357" totalsRowDxfId="356" dataCellStyle="Currency"/>
    <tableColumn id="6" xr3:uid="{00000000-0010-0000-2800-000006000000}" name="Lifetime of agreement vlaue" totalsRowFunction="sum" dataDxfId="355" totalsRowDxfId="354" dataCellStyle="Currency"/>
  </tableColumns>
  <tableStyleInfo name="TableStyleMedium6"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9000000}" name="Countryside_Stewardship_Agreements___2017_mid_tier" displayName="Countryside_Stewardship_Agreements___2017_mid_tier" ref="A71:F80" totalsRowCount="1" headerRowDxfId="353" dataDxfId="352" totalsRowDxfId="351">
  <autoFilter ref="A71:F79" xr:uid="{00000000-0009-0000-0100-000031000000}"/>
  <tableColumns count="6">
    <tableColumn id="1" xr3:uid="{00000000-0010-0000-2900-000001000000}" name="Option" dataDxfId="350" totalsRowDxfId="349"/>
    <tableColumn id="2" xr3:uid="{00000000-0010-0000-2900-000002000000}" name="Number of agreements including this option" dataDxfId="348" totalsRowDxfId="347" dataCellStyle="Comma"/>
    <tableColumn id="3" xr3:uid="{00000000-0010-0000-2900-000003000000}" name="Option quantity " dataDxfId="346" totalsRowDxfId="345" dataCellStyle="Comma"/>
    <tableColumn id="4" xr3:uid="{00000000-0010-0000-2900-000004000000}" name="Unit of measure" totalsRowLabel="Total" dataDxfId="344" totalsRowDxfId="343"/>
    <tableColumn id="5" xr3:uid="{00000000-0010-0000-2900-000005000000}" name="Annual value" totalsRowFunction="sum" dataDxfId="342" totalsRowDxfId="341" dataCellStyle="Currency"/>
    <tableColumn id="6" xr3:uid="{00000000-0010-0000-2900-000006000000}" name="Lifetime of agreement value" totalsRowFunction="sum" dataDxfId="340" totalsRowDxfId="339" dataCellStyle="Currency"/>
  </tableColumns>
  <tableStyleInfo name="TableStyleMedium6"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A000000}" name="Countryside_Stewardship_Agreements___2017_higher_tier" displayName="Countryside_Stewardship_Agreements___2017_higher_tier" ref="A84:F93" totalsRowCount="1" headerRowDxfId="338" dataDxfId="337" totalsRowDxfId="336">
  <autoFilter ref="A84:F92" xr:uid="{00000000-0009-0000-0100-000032000000}"/>
  <tableColumns count="6">
    <tableColumn id="1" xr3:uid="{00000000-0010-0000-2A00-000001000000}" name="Option" totalsRowLabel="Total" dataDxfId="335" totalsRowDxfId="334"/>
    <tableColumn id="2" xr3:uid="{00000000-0010-0000-2A00-000002000000}" name="Number of agreements including this option" totalsRowFunction="sum" dataDxfId="333" totalsRowDxfId="332" dataCellStyle="Comma"/>
    <tableColumn id="3" xr3:uid="{00000000-0010-0000-2A00-000003000000}" name="Option quantity " dataDxfId="331" totalsRowDxfId="330" dataCellStyle="Comma"/>
    <tableColumn id="4" xr3:uid="{00000000-0010-0000-2A00-000004000000}" name="Unit of measure" totalsRowLabel="Total" dataDxfId="329" totalsRowDxfId="328"/>
    <tableColumn id="5" xr3:uid="{00000000-0010-0000-2A00-000005000000}" name="Annual value" totalsRowFunction="sum" dataDxfId="327" totalsRowDxfId="326" dataCellStyle="Currency"/>
    <tableColumn id="6" xr3:uid="{00000000-0010-0000-2A00-000006000000}" name="Lifetime of agreement vlaue" totalsRowFunction="sum" dataDxfId="325" totalsRowDxfId="324" dataCellStyle="Currency"/>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0E6EDC4-4141-4214-95D2-525F02890C9E}" name="Historic_England_funding" displayName="Historic_England_funding" ref="B34:Q40" totalsRowShown="0" headerRowDxfId="978" dataDxfId="977">
  <autoFilter ref="B34:Q40" xr:uid="{E615D3F3-A5AC-4329-8421-CC736DCEF632}"/>
  <tableColumns count="16">
    <tableColumn id="1" xr3:uid="{C3D09F85-F852-4654-82C6-A20CEB47B873}" name="Income/expenditure" dataDxfId="976"/>
    <tableColumn id="2" xr3:uid="{8F0CB96F-1C32-401E-A58E-32A52FD2F7CA}" name="2005/06" dataDxfId="975"/>
    <tableColumn id="3" xr3:uid="{0BF4576C-96CB-4B95-BC12-76F9B2848AA4}" name="2006/07" dataDxfId="974"/>
    <tableColumn id="4" xr3:uid="{3F00AF75-9E05-4E69-AE9C-C7AF191786ED}" name="2007/08" dataDxfId="973"/>
    <tableColumn id="5" xr3:uid="{099D477C-D871-40B0-8648-056AF92A8D15}" name="2008/09" dataDxfId="972"/>
    <tableColumn id="6" xr3:uid="{3F192D09-EFD5-4D1E-889E-FD1C837E9589}" name="2009/10" dataDxfId="971"/>
    <tableColumn id="7" xr3:uid="{19DA959E-D4FB-44A9-A983-E058D01C8985}" name="2010/11" dataDxfId="970"/>
    <tableColumn id="8" xr3:uid="{7327B1BD-CD5E-405C-A1B5-EDF5C9A74068}" name="2011/12" dataDxfId="969"/>
    <tableColumn id="9" xr3:uid="{3A90C543-1BC5-4058-BB0F-BEDAA3363B2E}" name="2012/13" dataDxfId="968"/>
    <tableColumn id="10" xr3:uid="{1E79F7F4-F6EB-4052-BC85-96D8283FA81F}" name="2013/14" dataDxfId="967"/>
    <tableColumn id="11" xr3:uid="{237C5C68-6EA1-4972-AE70-11589C1BEEB2}" name="2014/15" dataDxfId="966"/>
    <tableColumn id="12" xr3:uid="{58269BED-FB36-4244-B54D-A35032E79A98}" name="2015/16" dataDxfId="965"/>
    <tableColumn id="13" xr3:uid="{1890A018-EDD8-4F7E-A211-C41358F4552F}" name="2016/17" dataDxfId="964"/>
    <tableColumn id="14" xr3:uid="{5BAF9BCE-A9F6-432A-A071-740D1C486B3F}" name="2017/18" dataDxfId="963"/>
    <tableColumn id="15" xr3:uid="{D6C54DED-491B-4B81-970E-F1CA56ABE21B}" name="2018/19" dataDxfId="962"/>
    <tableColumn id="16" xr3:uid="{8259B49D-2094-4D11-A4A1-A90DA7A0CEF8}" name="2019/20" dataDxfId="961"/>
  </tableColumns>
  <tableStyleInfo name="TableStyleMedium6"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B000000}" name="Countryside_Stewardship_Agreements___2017_total" displayName="Countryside_Stewardship_Agreements___2017_total" ref="A96:F108" totalsRowCount="1" headerRowDxfId="323" dataDxfId="322" totalsRowDxfId="321">
  <autoFilter ref="A96:F107" xr:uid="{00000000-0009-0000-0100-000033000000}"/>
  <tableColumns count="6">
    <tableColumn id="1" xr3:uid="{00000000-0010-0000-2B00-000001000000}" name="Option" totalsRowLabel="Total" dataDxfId="320" totalsRowDxfId="319"/>
    <tableColumn id="2" xr3:uid="{00000000-0010-0000-2B00-000002000000}" name="Number of agreements including this option" totalsRowFunction="sum" dataDxfId="318" totalsRowDxfId="317" dataCellStyle="Comma"/>
    <tableColumn id="3" xr3:uid="{00000000-0010-0000-2B00-000003000000}" name="Option quantity " dataDxfId="316" totalsRowDxfId="315" dataCellStyle="Comma"/>
    <tableColumn id="4" xr3:uid="{00000000-0010-0000-2B00-000004000000}" name="Unit of measure" totalsRowLabel="Total" dataDxfId="314" totalsRowDxfId="313"/>
    <tableColumn id="5" xr3:uid="{00000000-0010-0000-2B00-000005000000}" name="Annual value" totalsRowFunction="sum" dataDxfId="312" totalsRowDxfId="311" dataCellStyle="Currency"/>
    <tableColumn id="6" xr3:uid="{00000000-0010-0000-2B00-000006000000}" name="Lifetime of agreement vlaue" totalsRowFunction="sum" dataDxfId="310" totalsRowDxfId="309" dataCellStyle="Currency"/>
  </tableColumns>
  <tableStyleInfo name="TableStyleMedium6"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C000000}" name="Countryside_Stewardship_Agreements___2016_total" displayName="Countryside_Stewardship_Agreements___2016_total" ref="A113:F125" totalsRowCount="1" headerRowDxfId="308" dataDxfId="307" totalsRowDxfId="306">
  <autoFilter ref="A113:F124" xr:uid="{00000000-0009-0000-0100-000035000000}"/>
  <tableColumns count="6">
    <tableColumn id="1" xr3:uid="{00000000-0010-0000-2C00-000001000000}" name="Option" totalsRowLabel="Total" dataDxfId="305" totalsRowDxfId="304"/>
    <tableColumn id="2" xr3:uid="{00000000-0010-0000-2C00-000002000000}" name="Number of agreements including this option" totalsRowLabel="370" dataDxfId="303" totalsRowDxfId="302" dataCellStyle="Comma"/>
    <tableColumn id="3" xr3:uid="{00000000-0010-0000-2C00-000003000000}" name="Option quantity" totalsRowLabel="2964.16" dataDxfId="301" totalsRowDxfId="300" dataCellStyle="Comma"/>
    <tableColumn id="4" xr3:uid="{00000000-0010-0000-2C00-000004000000}" name="Unit of measure" totalsRowLabel="11" dataDxfId="299" totalsRowDxfId="298"/>
    <tableColumn id="5" xr3:uid="{00000000-0010-0000-2C00-000005000000}" name="Annual value" dataDxfId="297" totalsRowDxfId="296" dataCellStyle="Currency"/>
    <tableColumn id="6" xr3:uid="{00000000-0010-0000-2C00-000006000000}" name="Lifetime of agreement vlaue" totalsRowFunction="sum" dataDxfId="295" totalsRowDxfId="294" dataCellStyle="Currency"/>
  </tableColumns>
  <tableStyleInfo name="TableStyleMedium6"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2D000000}" name="Countryside_Stewardship_Agreements___2020_total" displayName="Countryside_Stewardship_Agreements___2020_total" ref="A10:F26" totalsRowCount="1" headerRowDxfId="293" dataDxfId="292" totalsRowDxfId="291">
  <autoFilter ref="A10:F25" xr:uid="{00000000-0009-0000-0100-000057000000}"/>
  <tableColumns count="6">
    <tableColumn id="1" xr3:uid="{00000000-0010-0000-2D00-000001000000}" name="Option" dataDxfId="290" totalsRowDxfId="289"/>
    <tableColumn id="2" xr3:uid="{00000000-0010-0000-2D00-000002000000}" name="Number of agreements including this option" dataDxfId="288" totalsRowDxfId="287" dataCellStyle="Comma"/>
    <tableColumn id="3" xr3:uid="{00000000-0010-0000-2D00-000003000000}" name="Option quantity " dataDxfId="286" totalsRowDxfId="285" dataCellStyle="Comma"/>
    <tableColumn id="4" xr3:uid="{00000000-0010-0000-2D00-000004000000}" name="Unit of measure" totalsRowLabel="Total" dataDxfId="284" totalsRowDxfId="283"/>
    <tableColumn id="5" xr3:uid="{00000000-0010-0000-2D00-000005000000}" name="Annual value" totalsRowFunction="sum" dataDxfId="282" totalsRowDxfId="281" dataCellStyle="Currency"/>
    <tableColumn id="6" xr3:uid="{00000000-0010-0000-2D00-000006000000}" name="Lifetime of agreement value" totalsRowFunction="sum" dataDxfId="280" totalsRowDxfId="279" dataCellStyle="Currency"/>
  </tableColumns>
  <tableStyleInfo name="TableStyleMedium6"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E000000}" name="HH___Permanent_Staff" displayName="HH___Permanent_Staff" ref="A16:P26" totalsRowShown="0" headerRowDxfId="278" dataDxfId="277">
  <autoFilter ref="A16:P26" xr:uid="{00000000-0009-0000-0100-00002D000000}"/>
  <tableColumns count="16">
    <tableColumn id="1" xr3:uid="{00000000-0010-0000-2E00-000001000000}" name="Permanent staff (Total FTE)" dataDxfId="276"/>
    <tableColumn id="2" xr3:uid="{00000000-0010-0000-2E00-000002000000}" name=" " dataDxfId="275" dataCellStyle="Comma"/>
    <tableColumn id="3" xr3:uid="{00000000-0010-0000-2E00-000003000000}" name="2006" dataDxfId="274" dataCellStyle="Comma"/>
    <tableColumn id="4" xr3:uid="{00000000-0010-0000-2E00-000004000000}" name="2007" dataDxfId="273" dataCellStyle="Comma"/>
    <tableColumn id="5" xr3:uid="{00000000-0010-0000-2E00-000005000000}" name="2008" dataDxfId="272" dataCellStyle="Comma"/>
    <tableColumn id="6" xr3:uid="{00000000-0010-0000-2E00-000006000000}" name="2009" dataDxfId="271" dataCellStyle="Comma"/>
    <tableColumn id="7" xr3:uid="{00000000-0010-0000-2E00-000007000000}" name="2010" dataDxfId="270" dataCellStyle="Comma"/>
    <tableColumn id="8" xr3:uid="{00000000-0010-0000-2E00-000008000000}" name="2011" dataDxfId="269" dataCellStyle="Comma"/>
    <tableColumn id="9" xr3:uid="{00000000-0010-0000-2E00-000009000000}" name="2012" dataDxfId="268" dataCellStyle="Comma"/>
    <tableColumn id="10" xr3:uid="{00000000-0010-0000-2E00-00000A000000}" name="2013" dataDxfId="267" dataCellStyle="Comma"/>
    <tableColumn id="11" xr3:uid="{00000000-0010-0000-2E00-00000B000000}" name="2014" dataDxfId="266" dataCellStyle="Comma"/>
    <tableColumn id="12" xr3:uid="{00000000-0010-0000-2E00-00000C000000}" name="2015" dataDxfId="265" dataCellStyle="Comma"/>
    <tableColumn id="13" xr3:uid="{00000000-0010-0000-2E00-00000D000000}" name="2016" dataDxfId="264" dataCellStyle="Comma"/>
    <tableColumn id="14" xr3:uid="{00000000-0010-0000-2E00-00000E000000}" name="2017" dataDxfId="263" dataCellStyle="Comma"/>
    <tableColumn id="15" xr3:uid="{00000000-0010-0000-2E00-00000F000000}" name="2018" dataDxfId="262" dataCellStyle="Comma"/>
    <tableColumn id="16" xr3:uid="{00000000-0010-0000-2E00-000010000000}" name="2019" dataDxfId="261" dataCellStyle="Comma"/>
  </tableColumns>
  <tableStyleInfo name="TableStyleMedium6"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F000000}" name="HH___Seasonal_Staff" displayName="HH___Seasonal_Staff" ref="A27:P37" totalsRowShown="0" headerRowDxfId="260" dataDxfId="259" dataCellStyle="Comma">
  <autoFilter ref="A27:P37" xr:uid="{00000000-0009-0000-0100-00002E000000}"/>
  <tableColumns count="16">
    <tableColumn id="1" xr3:uid="{00000000-0010-0000-2F00-000001000000}" name="Seasonal staff (Total FTE)" dataDxfId="258"/>
    <tableColumn id="2" xr3:uid="{00000000-0010-0000-2F00-000002000000}" name=" " dataDxfId="257" dataCellStyle="Comma"/>
    <tableColumn id="3" xr3:uid="{00000000-0010-0000-2F00-000003000000}" name="2006" dataDxfId="256" dataCellStyle="Comma"/>
    <tableColumn id="4" xr3:uid="{00000000-0010-0000-2F00-000004000000}" name="2007" dataDxfId="255" dataCellStyle="Comma"/>
    <tableColumn id="5" xr3:uid="{00000000-0010-0000-2F00-000005000000}" name="2008" dataDxfId="254" dataCellStyle="Comma"/>
    <tableColumn id="6" xr3:uid="{00000000-0010-0000-2F00-000006000000}" name="2009" dataDxfId="253" dataCellStyle="Comma"/>
    <tableColumn id="7" xr3:uid="{00000000-0010-0000-2F00-000007000000}" name="2010" dataDxfId="252" dataCellStyle="Comma"/>
    <tableColumn id="8" xr3:uid="{00000000-0010-0000-2F00-000008000000}" name="2011" dataDxfId="251" dataCellStyle="Comma"/>
    <tableColumn id="9" xr3:uid="{00000000-0010-0000-2F00-000009000000}" name="2012" dataDxfId="250" dataCellStyle="Comma"/>
    <tableColumn id="10" xr3:uid="{00000000-0010-0000-2F00-00000A000000}" name="2013" dataDxfId="249" dataCellStyle="Comma"/>
    <tableColumn id="11" xr3:uid="{00000000-0010-0000-2F00-00000B000000}" name="2014" dataDxfId="248" dataCellStyle="Comma"/>
    <tableColumn id="12" xr3:uid="{00000000-0010-0000-2F00-00000C000000}" name="2015" dataDxfId="247" dataCellStyle="Comma"/>
    <tableColumn id="13" xr3:uid="{00000000-0010-0000-2F00-00000D000000}" name="2016" dataDxfId="246" dataCellStyle="Comma"/>
    <tableColumn id="14" xr3:uid="{00000000-0010-0000-2F00-00000E000000}" name="2017" dataDxfId="245" dataCellStyle="Comma"/>
    <tableColumn id="15" xr3:uid="{00000000-0010-0000-2F00-00000F000000}" name="2018" dataDxfId="244" dataCellStyle="Comma"/>
    <tableColumn id="16" xr3:uid="{00000000-0010-0000-2F00-000010000000}" name="2019" dataDxfId="243" dataCellStyle="Comma"/>
  </tableColumns>
  <tableStyleInfo name="TableStyleMedium6"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0000000}" name="Employment_by_historic_sites_and_buildings" displayName="Employment_by_historic_sites_and_buildings" ref="A7:S8" totalsRowShown="0" headerRowDxfId="242" dataDxfId="241">
  <autoFilter ref="A7:S8" xr:uid="{00000000-0009-0000-0100-000034000000}"/>
  <tableColumns count="19">
    <tableColumn id="1" xr3:uid="{00000000-0010-0000-3000-000001000000}" name="England" dataDxfId="240"/>
    <tableColumn id="2" xr3:uid="{00000000-0010-0000-3000-000002000000}" name=" " dataDxfId="239" dataCellStyle="Comma"/>
    <tableColumn id="3" xr3:uid="{00000000-0010-0000-3000-000003000000}" name="2006" dataDxfId="238" dataCellStyle="Comma"/>
    <tableColumn id="4" xr3:uid="{00000000-0010-0000-3000-000004000000}" name="2007" dataDxfId="237" dataCellStyle="Comma"/>
    <tableColumn id="5" xr3:uid="{00000000-0010-0000-3000-000005000000}" name="2008 [1]" dataDxfId="236" dataCellStyle="Comma"/>
    <tableColumn id="6" xr3:uid="{00000000-0010-0000-3000-000006000000}" name="2009" dataDxfId="235" dataCellStyle="Comma"/>
    <tableColumn id="7" xr3:uid="{00000000-0010-0000-3000-000007000000}" name="2010" dataDxfId="234" dataCellStyle="Comma"/>
    <tableColumn id="8" xr3:uid="{00000000-0010-0000-3000-000008000000}" name="2011" dataDxfId="233" dataCellStyle="Comma"/>
    <tableColumn id="9" xr3:uid="{00000000-0010-0000-3000-000009000000}" name="2012" dataDxfId="232" dataCellStyle="Comma"/>
    <tableColumn id="10" xr3:uid="{00000000-0010-0000-3000-00000A000000}" name="2013" dataDxfId="231" dataCellStyle="Comma"/>
    <tableColumn id="11" xr3:uid="{00000000-0010-0000-3000-00000B000000}" name="2014" dataDxfId="230" dataCellStyle="Comma"/>
    <tableColumn id="12" xr3:uid="{00000000-0010-0000-3000-00000C000000}" name="2015 [2]" dataDxfId="229" dataCellStyle="Comma"/>
    <tableColumn id="13" xr3:uid="{00000000-0010-0000-3000-00000D000000}" name="2016" dataDxfId="228" dataCellStyle="Comma"/>
    <tableColumn id="14" xr3:uid="{00000000-0010-0000-3000-00000E000000}" name="2017" dataDxfId="227" dataCellStyle="Comma"/>
    <tableColumn id="15" xr3:uid="{00000000-0010-0000-3000-00000F000000}" name="2018" dataDxfId="226" dataCellStyle="Comma"/>
    <tableColumn id="19" xr3:uid="{00000000-0010-0000-3000-000013000000}" name="2019" dataDxfId="225" dataCellStyle="Comma"/>
    <tableColumn id="16" xr3:uid="{00000000-0010-0000-3000-000010000000}" name="Change 2018 to 2019" dataDxfId="224" dataCellStyle="Comma">
      <calculatedColumnFormula>Employment_by_historic_sites_and_buildings[2019]-Employment_by_historic_sites_and_buildings[2018]</calculatedColumnFormula>
    </tableColumn>
    <tableColumn id="17" xr3:uid="{00000000-0010-0000-3000-000011000000}" name="% change _x000a_2018 to 2019" dataDxfId="223">
      <calculatedColumnFormula>Employment_by_historic_sites_and_buildings[Change 2018 to 2019]/Employment_by_historic_sites_and_buildings[2018]</calculatedColumnFormula>
    </tableColumn>
    <tableColumn id="18" xr3:uid="{00000000-0010-0000-3000-000012000000}" name="% change _x000a_2008 to 2019" dataDxfId="222">
      <calculatedColumnFormula>(Employment_by_historic_sites_and_buildings[2019]-Employment_by_historic_sites_and_buildings[2008 '[1']])/Employment_by_historic_sites_and_buildings[2008 '[1']]</calculatedColumnFormula>
    </tableColumn>
  </tableColumns>
  <tableStyleInfo name="TableStyleMedium6"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1000000}" name="Local_Authorities___Staff_working_on_conservation" displayName="Local_Authorities___Staff_working_on_conservation" ref="A46:T56" totalsRowShown="0" headerRowDxfId="221" dataDxfId="220">
  <autoFilter ref="A46:T56" xr:uid="{00000000-0009-0000-0100-00003A000000}"/>
  <tableColumns count="20">
    <tableColumn id="1" xr3:uid="{00000000-0010-0000-3100-000001000000}" name="Region" dataDxfId="219"/>
    <tableColumn id="2" xr3:uid="{00000000-0010-0000-3100-000002000000}" name="2003 [2]" dataDxfId="218"/>
    <tableColumn id="3" xr3:uid="{00000000-0010-0000-3100-000003000000}" name="2006" dataDxfId="217"/>
    <tableColumn id="4" xr3:uid="{00000000-0010-0000-3100-000004000000}" name="2007" dataDxfId="216"/>
    <tableColumn id="5" xr3:uid="{00000000-0010-0000-3100-000005000000}" name="2008" dataDxfId="215"/>
    <tableColumn id="6" xr3:uid="{00000000-0010-0000-3100-000006000000}" name="2009" dataDxfId="214"/>
    <tableColumn id="7" xr3:uid="{00000000-0010-0000-3100-000007000000}" name="2010 [3]" dataDxfId="213"/>
    <tableColumn id="8" xr3:uid="{00000000-0010-0000-3100-000008000000}" name="2011" dataDxfId="212"/>
    <tableColumn id="9" xr3:uid="{00000000-0010-0000-3100-000009000000}" name="2012" dataDxfId="211"/>
    <tableColumn id="10" xr3:uid="{00000000-0010-0000-3100-00000A000000}" name="2013" dataDxfId="210"/>
    <tableColumn id="11" xr3:uid="{00000000-0010-0000-3100-00000B000000}" name="2014" dataDxfId="209"/>
    <tableColumn id="12" xr3:uid="{00000000-0010-0000-3100-00000C000000}" name="2015" dataDxfId="208"/>
    <tableColumn id="13" xr3:uid="{00000000-0010-0000-3100-00000D000000}" name="2016" dataDxfId="207"/>
    <tableColumn id="14" xr3:uid="{00000000-0010-0000-3100-00000E000000}" name="2017" dataDxfId="206"/>
    <tableColumn id="15" xr3:uid="{00000000-0010-0000-3100-00000F000000}" name="2018" dataDxfId="205"/>
    <tableColumn id="16" xr3:uid="{00000000-0010-0000-3100-000010000000}" name="2019" dataDxfId="204"/>
    <tableColumn id="20" xr3:uid="{00000000-0010-0000-3100-000014000000}" name="2020" dataDxfId="203"/>
    <tableColumn id="17" xr3:uid="{00000000-0010-0000-3100-000011000000}" name="% change 2006 to 2018" dataDxfId="202">
      <calculatedColumnFormula>SUM((O47-C47)/C47)</calculatedColumnFormula>
    </tableColumn>
    <tableColumn id="18" xr3:uid="{00000000-0010-0000-3100-000012000000}" name="% change 2017 to 2018" dataDxfId="201"/>
    <tableColumn id="19" xr3:uid="{00000000-0010-0000-3100-000013000000}" name="Trend" dataDxfId="200"/>
  </tableColumns>
  <tableStyleInfo name="TableStyleMedium6"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2000000}" name="Local_Authorities___Staff_working_on_archaeology" displayName="Local_Authorities___Staff_working_on_archaeology" ref="A60:T70" totalsRowShown="0" headerRowDxfId="199" dataDxfId="198">
  <autoFilter ref="A60:T70" xr:uid="{00000000-0009-0000-0100-00003B000000}"/>
  <tableColumns count="20">
    <tableColumn id="1" xr3:uid="{00000000-0010-0000-3200-000001000000}" name="Region" dataDxfId="197"/>
    <tableColumn id="2" xr3:uid="{00000000-0010-0000-3200-000002000000}" name="2003 [3]" dataDxfId="196"/>
    <tableColumn id="3" xr3:uid="{00000000-0010-0000-3200-000003000000}" name="2006" dataDxfId="195"/>
    <tableColumn id="4" xr3:uid="{00000000-0010-0000-3200-000004000000}" name="2007" dataDxfId="194"/>
    <tableColumn id="5" xr3:uid="{00000000-0010-0000-3200-000005000000}" name="2008" dataDxfId="193"/>
    <tableColumn id="6" xr3:uid="{00000000-0010-0000-3200-000006000000}" name="2009" dataDxfId="192"/>
    <tableColumn id="7" xr3:uid="{00000000-0010-0000-3200-000007000000}" name="2010 [4]" dataDxfId="191"/>
    <tableColumn id="8" xr3:uid="{00000000-0010-0000-3200-000008000000}" name="2011" dataDxfId="190"/>
    <tableColumn id="9" xr3:uid="{00000000-0010-0000-3200-000009000000}" name="2012" dataDxfId="189"/>
    <tableColumn id="10" xr3:uid="{00000000-0010-0000-3200-00000A000000}" name="2013" dataDxfId="188"/>
    <tableColumn id="11" xr3:uid="{00000000-0010-0000-3200-00000B000000}" name="2014" dataDxfId="187"/>
    <tableColumn id="12" xr3:uid="{00000000-0010-0000-3200-00000C000000}" name="2015" dataDxfId="186"/>
    <tableColumn id="13" xr3:uid="{00000000-0010-0000-3200-00000D000000}" name="2016" dataDxfId="185"/>
    <tableColumn id="14" xr3:uid="{00000000-0010-0000-3200-00000E000000}" name="2017" dataDxfId="184"/>
    <tableColumn id="15" xr3:uid="{00000000-0010-0000-3200-00000F000000}" name="2018" dataDxfId="183"/>
    <tableColumn id="16" xr3:uid="{00000000-0010-0000-3200-000010000000}" name="2019" dataDxfId="182"/>
    <tableColumn id="20" xr3:uid="{00000000-0010-0000-3200-000014000000}" name="2020" dataDxfId="181"/>
    <tableColumn id="17" xr3:uid="{00000000-0010-0000-3200-000011000000}" name="% change 2006 to 2018" dataDxfId="180">
      <calculatedColumnFormula>SUM((O61-C61)/C61)</calculatedColumnFormula>
    </tableColumn>
    <tableColumn id="18" xr3:uid="{00000000-0010-0000-3200-000012000000}" name="% change 2017 to 2018" dataDxfId="179">
      <calculatedColumnFormula>SUM((O61-N61)/N61)</calculatedColumnFormula>
    </tableColumn>
    <tableColumn id="19" xr3:uid="{00000000-0010-0000-3200-000013000000}" name="Trend" dataDxfId="178"/>
  </tableColumns>
  <tableStyleInfo name="TableStyleMedium6"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3000000}" name="Local_Authorities___Total_historic_environment_staff" displayName="Local_Authorities___Total_historic_environment_staff" ref="A74:T84" totalsRowShown="0" headerRowDxfId="177" dataDxfId="176">
  <autoFilter ref="A74:T84" xr:uid="{00000000-0009-0000-0100-00003C000000}"/>
  <tableColumns count="20">
    <tableColumn id="1" xr3:uid="{00000000-0010-0000-3300-000001000000}" name="Region" dataDxfId="175"/>
    <tableColumn id="2" xr3:uid="{00000000-0010-0000-3300-000002000000}" name="2003 [3]" dataDxfId="174"/>
    <tableColumn id="3" xr3:uid="{00000000-0010-0000-3300-000003000000}" name="2006" dataDxfId="173"/>
    <tableColumn id="4" xr3:uid="{00000000-0010-0000-3300-000004000000}" name="2007" dataDxfId="172"/>
    <tableColumn id="5" xr3:uid="{00000000-0010-0000-3300-000005000000}" name="2008" dataDxfId="171"/>
    <tableColumn id="6" xr3:uid="{00000000-0010-0000-3300-000006000000}" name="2009" dataDxfId="170"/>
    <tableColumn id="7" xr3:uid="{00000000-0010-0000-3300-000007000000}" name="2010" dataDxfId="169"/>
    <tableColumn id="8" xr3:uid="{00000000-0010-0000-3300-000008000000}" name="2011" dataDxfId="168"/>
    <tableColumn id="9" xr3:uid="{00000000-0010-0000-3300-000009000000}" name="2012" dataDxfId="167"/>
    <tableColumn id="10" xr3:uid="{00000000-0010-0000-3300-00000A000000}" name="2013" dataDxfId="166"/>
    <tableColumn id="11" xr3:uid="{00000000-0010-0000-3300-00000B000000}" name="2014" dataDxfId="165"/>
    <tableColumn id="12" xr3:uid="{00000000-0010-0000-3300-00000C000000}" name="2015" dataDxfId="164"/>
    <tableColumn id="13" xr3:uid="{00000000-0010-0000-3300-00000D000000}" name="2016" dataDxfId="163"/>
    <tableColumn id="14" xr3:uid="{00000000-0010-0000-3300-00000E000000}" name="2017" dataDxfId="162"/>
    <tableColumn id="15" xr3:uid="{00000000-0010-0000-3300-00000F000000}" name="2018" dataDxfId="161"/>
    <tableColumn id="16" xr3:uid="{00000000-0010-0000-3300-000010000000}" name="2019" dataDxfId="160"/>
    <tableColumn id="20" xr3:uid="{00000000-0010-0000-3300-000014000000}" name="2020" dataDxfId="159"/>
    <tableColumn id="17" xr3:uid="{00000000-0010-0000-3300-000011000000}" name="% change 2006 to 2018" dataDxfId="158">
      <calculatedColumnFormula>SUM((O75-C75)/C75)</calculatedColumnFormula>
    </tableColumn>
    <tableColumn id="18" xr3:uid="{00000000-0010-0000-3300-000012000000}" name="% change 2017 to 2018" dataDxfId="157">
      <calculatedColumnFormula>SUM((O75-N75)/N75)</calculatedColumnFormula>
    </tableColumn>
    <tableColumn id="19" xr3:uid="{00000000-0010-0000-3300-000013000000}" name="Trend" dataDxfId="156"/>
  </tableColumns>
  <tableStyleInfo name="TableStyleMedium6"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4000000}" name="Archaeology___employment" displayName="Archaeology___employment" ref="A95:R99" totalsRowShown="0" headerRowDxfId="155" dataDxfId="154">
  <autoFilter ref="A95:R99" xr:uid="{00000000-0009-0000-0100-00003D000000}"/>
  <tableColumns count="18">
    <tableColumn id="1" xr3:uid="{00000000-0010-0000-3400-000001000000}" name="England, Year" dataDxfId="153"/>
    <tableColumn id="2" xr3:uid="{00000000-0010-0000-3400-000002000000}" name="1998" dataDxfId="152" dataCellStyle="Comma"/>
    <tableColumn id="3" xr3:uid="{00000000-0010-0000-3400-000003000000}" name="2003" dataDxfId="151" dataCellStyle="Comma"/>
    <tableColumn id="4" xr3:uid="{00000000-0010-0000-3400-000004000000}" name="2004-2007" dataDxfId="150" dataCellStyle="Comma"/>
    <tableColumn id="5" xr3:uid="{00000000-0010-0000-3400-000005000000}" name="2008" dataDxfId="149" dataCellStyle="Comma"/>
    <tableColumn id="6" xr3:uid="{00000000-0010-0000-3400-000006000000}" name="2009" dataDxfId="148" dataCellStyle="Comma"/>
    <tableColumn id="7" xr3:uid="{00000000-0010-0000-3400-000007000000}" name="2010" dataDxfId="147" dataCellStyle="Comma"/>
    <tableColumn id="8" xr3:uid="{00000000-0010-0000-3400-000008000000}" name="2011" dataDxfId="146" dataCellStyle="Comma"/>
    <tableColumn id="9" xr3:uid="{00000000-0010-0000-3400-000009000000}" name="2012" dataDxfId="145" dataCellStyle="Comma"/>
    <tableColumn id="10" xr3:uid="{00000000-0010-0000-3400-00000A000000}" name="2013" dataDxfId="144" dataCellStyle="Comma"/>
    <tableColumn id="11" xr3:uid="{00000000-0010-0000-3400-00000B000000}" name="2014" dataDxfId="143" dataCellStyle="Comma"/>
    <tableColumn id="12" xr3:uid="{00000000-0010-0000-3400-00000C000000}" name="2015" dataDxfId="142" dataCellStyle="Comma"/>
    <tableColumn id="13" xr3:uid="{00000000-0010-0000-3400-00000D000000}" name="2016" dataDxfId="141" dataCellStyle="Comma"/>
    <tableColumn id="14" xr3:uid="{00000000-0010-0000-3400-00000E000000}" name="2017" dataDxfId="140" dataCellStyle="Comma"/>
    <tableColumn id="15" xr3:uid="{00000000-0010-0000-3400-00000F000000}" name="2018" dataDxfId="139" dataCellStyle="Comma"/>
    <tableColumn id="18" xr3:uid="{00000000-0010-0000-3400-000012000000}" name="2019" dataDxfId="138" dataCellStyle="Comma"/>
    <tableColumn id="16" xr3:uid="{00000000-0010-0000-3400-000010000000}" name="% change 2009 to 2019" dataDxfId="137">
      <calculatedColumnFormula>SUM((P96-F96)/F96)</calculatedColumnFormula>
    </tableColumn>
    <tableColumn id="17" xr3:uid="{00000000-0010-0000-3400-000011000000}" name="% change 2018 to 2019" dataDxfId="136">
      <calculatedColumnFormula>SUM((P96-O96)/O96)</calculatedColumnFormula>
    </tableColumn>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D7EEA84-9FFD-41B8-8B9F-AAD746F36D01}" name="NLHF_investment_by_size" displayName="NLHF_investment_by_size" ref="B23:H29" totalsRowShown="0" headerRowDxfId="960" dataDxfId="959">
  <autoFilter ref="B23:H29" xr:uid="{F4AE71E6-9A44-4B58-BD9A-045AAA162A72}"/>
  <tableColumns count="7">
    <tableColumn id="1" xr3:uid="{710A7329-E3A5-49B1-BF2F-96E9FA6C2AB2}" name="Applications and projects by Size " dataDxfId="958"/>
    <tableColumn id="2" xr3:uid="{3D4AC240-0CC3-4BB7-AB43-ED8B01F5FB59}" name="Value (£)" dataDxfId="957" dataCellStyle="Currency"/>
    <tableColumn id="3" xr3:uid="{80C3E0DA-12A5-477A-8C1F-004306471DB9}" name="% of spend" dataDxfId="956" dataCellStyle="Percent"/>
    <tableColumn id="4" xr3:uid="{3A9AD636-0AE1-4F90-907A-E70F2E029908}" name="No. of projects funded" dataDxfId="955" dataCellStyle="Comma"/>
    <tableColumn id="5" xr3:uid="{67C71EBB-3C15-4A31-BC54-C857EADA4223}" name="% of projects funded" dataDxfId="954" dataCellStyle="Percent"/>
    <tableColumn id="6" xr3:uid="{C7A2B76D-91F4-47CD-9187-6C74B74B7567}" name="Applications " dataDxfId="953" dataCellStyle="Comma"/>
    <tableColumn id="7" xr3:uid="{F0B67F59-37E2-49E3-9AF7-D70480EB24F2}" name="Success rate (approx)" dataDxfId="952" dataCellStyle="Percent"/>
  </tableColumns>
  <tableStyleInfo name="TableStyleMedium6"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5000000}" name="Archaeology___Workforce_profile" displayName="Archaeology___Workforce_profile" ref="A104:P119" totalsRowShown="0" headerRowDxfId="135" dataDxfId="134">
  <autoFilter ref="A104:P119" xr:uid="{00000000-0009-0000-0100-00003F000000}"/>
  <tableColumns count="16">
    <tableColumn id="1" xr3:uid="{00000000-0010-0000-3500-000001000000}" name=" " dataDxfId="133"/>
    <tableColumn id="2" xr3:uid="{00000000-0010-0000-3500-000002000000}" name="  " dataDxfId="132"/>
    <tableColumn id="3" xr3:uid="{00000000-0010-0000-3500-000003000000}" name="   " dataDxfId="131"/>
    <tableColumn id="4" xr3:uid="{00000000-0010-0000-3500-000004000000}" name="2007" dataDxfId="130"/>
    <tableColumn id="5" xr3:uid="{00000000-0010-0000-3500-000005000000}" name="2008" dataDxfId="129"/>
    <tableColumn id="6" xr3:uid="{00000000-0010-0000-3500-000006000000}" name="2009" dataDxfId="128"/>
    <tableColumn id="7" xr3:uid="{00000000-0010-0000-3500-000007000000}" name="2010" dataDxfId="127"/>
    <tableColumn id="8" xr3:uid="{00000000-0010-0000-3500-000008000000}" name="2011" dataDxfId="126"/>
    <tableColumn id="9" xr3:uid="{00000000-0010-0000-3500-000009000000}" name="2012" dataDxfId="125"/>
    <tableColumn id="10" xr3:uid="{00000000-0010-0000-3500-00000A000000}" name="2013" dataDxfId="124"/>
    <tableColumn id="11" xr3:uid="{00000000-0010-0000-3500-00000B000000}" name="2014" dataDxfId="123"/>
    <tableColumn id="12" xr3:uid="{00000000-0010-0000-3500-00000C000000}" name="2015" dataDxfId="122"/>
    <tableColumn id="13" xr3:uid="{00000000-0010-0000-3500-00000D000000}" name="2016" dataDxfId="121"/>
    <tableColumn id="14" xr3:uid="{00000000-0010-0000-3500-00000E000000}" name="2017" dataDxfId="120"/>
    <tableColumn id="15" xr3:uid="{00000000-0010-0000-3500-00000F000000}" name="2018" dataDxfId="119"/>
    <tableColumn id="16" xr3:uid="{00000000-0010-0000-3500-000010000000}" name="2019" dataDxfId="118"/>
  </tableColumns>
  <tableStyleInfo name="TableStyleMedium6"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6000000}" name="Heritage_Craft_Skills_Employment" displayName="Heritage_Craft_Skills_Employment" ref="A124:C125" totalsRowShown="0" headerRowDxfId="117" dataDxfId="116">
  <autoFilter ref="A124:C125" xr:uid="{00000000-0009-0000-0100-000040000000}"/>
  <tableColumns count="3">
    <tableColumn id="1" xr3:uid="{00000000-0010-0000-3600-000001000000}" name="Number of people working on pre 1919 buildings (construction)" dataDxfId="115"/>
    <tableColumn id="2" xr3:uid="{00000000-0010-0000-3600-000002000000}" name=" " dataDxfId="114"/>
    <tableColumn id="3" xr3:uid="{00000000-0010-0000-3600-000003000000}" name="2007" dataDxfId="113" dataCellStyle="Comma"/>
  </tableColumns>
  <tableStyleInfo name="TableStyleMedium6"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37000000}" name="Voluntary_Heritage_Sector_Employment" displayName="Voluntary_Heritage_Sector_Employment" ref="A130:C136" totalsRowShown="0" headerRowDxfId="112" dataDxfId="111">
  <autoFilter ref="A130:C136" xr:uid="{00000000-0009-0000-0100-000041000000}"/>
  <tableColumns count="3">
    <tableColumn id="1" xr3:uid="{00000000-0010-0000-3700-000001000000}" name="Employment among Heritage Alliance Members England" dataDxfId="110"/>
    <tableColumn id="2" xr3:uid="{00000000-0010-0000-3700-000002000000}" name=" " dataDxfId="109"/>
    <tableColumn id="3" xr3:uid="{00000000-0010-0000-3700-000003000000}" name="2007/08" dataDxfId="108" dataCellStyle="Comma"/>
  </tableColumns>
  <tableStyleInfo name="TableStyleMedium6"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38000000}" name="Local_Authorities___Historic_environment_staff_by_LA" displayName="Local_Authorities___Historic_environment_staff_by_LA" ref="A7:F371" totalsRowShown="0" headerRowDxfId="107" dataDxfId="106">
  <autoFilter ref="A7:F371" xr:uid="{00000000-0009-0000-0100-000022000000}"/>
  <sortState xmlns:xlrd2="http://schemas.microsoft.com/office/spreadsheetml/2017/richdata2" ref="A7:F369">
    <sortCondition ref="B6:B369"/>
  </sortState>
  <tableColumns count="6">
    <tableColumn id="7" xr3:uid="{00000000-0010-0000-3800-000007000000}" name="ONS Code" dataDxfId="105"/>
    <tableColumn id="1" xr3:uid="{00000000-0010-0000-3800-000001000000}" name="Name of Authority" dataDxfId="104"/>
    <tableColumn id="2" xr3:uid="{00000000-0010-0000-3800-000002000000}" name="Region" dataDxfId="103"/>
    <tableColumn id="3" xr3:uid="{00000000-0010-0000-3800-000003000000}" name="Total Conservation service (2018)" dataDxfId="102"/>
    <tableColumn id="4" xr3:uid="{00000000-0010-0000-3800-000004000000}" name="Change in last year" dataDxfId="101"/>
    <tableColumn id="5" xr3:uid="{00000000-0010-0000-3800-000005000000}" name="Archaeology Service total (2018)" dataDxfId="100"/>
  </tableColumns>
  <tableStyleInfo name="TableStyleMedium6"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9000000}" name="Total_Level_2_and_3_learner_starts" displayName="Total_Level_2_and_3_learner_starts" ref="A7:L17" totalsRowShown="0" headerRowDxfId="99" dataDxfId="98">
  <autoFilter ref="A7:L17" xr:uid="{00000000-0009-0000-0100-000036000000}"/>
  <tableColumns count="12">
    <tableColumn id="1" xr3:uid="{00000000-0010-0000-3900-000001000000}" name="England" dataDxfId="97"/>
    <tableColumn id="12" xr3:uid="{00000000-0010-0000-3900-00000C000000}" name=" " dataDxfId="96"/>
    <tableColumn id="2" xr3:uid="{00000000-0010-0000-3900-000002000000}" name="2012" dataDxfId="95" dataCellStyle="Comma"/>
    <tableColumn id="3" xr3:uid="{00000000-0010-0000-3900-000003000000}" name="2013" dataDxfId="94" dataCellStyle="Comma"/>
    <tableColumn id="4" xr3:uid="{00000000-0010-0000-3900-000004000000}" name="2014" dataDxfId="93" dataCellStyle="Comma"/>
    <tableColumn id="5" xr3:uid="{00000000-0010-0000-3900-000005000000}" name="2015" dataDxfId="92" dataCellStyle="Comma"/>
    <tableColumn id="6" xr3:uid="{00000000-0010-0000-3900-000006000000}" name="2016" dataDxfId="91" dataCellStyle="Comma"/>
    <tableColumn id="7" xr3:uid="{00000000-0010-0000-3900-000007000000}" name="2017" dataDxfId="90" dataCellStyle="Comma"/>
    <tableColumn id="8" xr3:uid="{00000000-0010-0000-3900-000008000000}" name="2018" dataDxfId="89" dataCellStyle="Comma"/>
    <tableColumn id="9" xr3:uid="{00000000-0010-0000-3900-000009000000}" name="Change 2012-2018" dataDxfId="88">
      <calculatedColumnFormula>($I8-$C8)/$C8</calculatedColumnFormula>
    </tableColumn>
    <tableColumn id="10" xr3:uid="{00000000-0010-0000-3900-00000A000000}" name="Change 2017-2018" dataDxfId="87">
      <calculatedColumnFormula>($I8-$H8)/$H8</calculatedColumnFormula>
    </tableColumn>
    <tableColumn id="11" xr3:uid="{00000000-0010-0000-3900-00000B000000}" name="Trend" dataDxfId="86"/>
  </tableColumns>
  <tableStyleInfo name="TableStyleMedium6"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A000000}" name="HE___Training_schemes_in_the_heritage_sector" displayName="HE___Training_schemes_in_the_heritage_sector" ref="A22:P24" totalsRowShown="0" headerRowDxfId="85" dataDxfId="84">
  <autoFilter ref="A22:P24" xr:uid="{00000000-0009-0000-0100-000037000000}"/>
  <tableColumns count="16">
    <tableColumn id="1" xr3:uid="{00000000-0010-0000-3A00-000001000000}" name="England" dataDxfId="83"/>
    <tableColumn id="2" xr3:uid="{00000000-0010-0000-3A00-000002000000}" name=" " dataDxfId="82"/>
    <tableColumn id="3" xr3:uid="{00000000-0010-0000-3A00-000003000000}" name="2006/07" dataDxfId="81"/>
    <tableColumn id="4" xr3:uid="{00000000-0010-0000-3A00-000004000000}" name="2007/08" dataDxfId="80"/>
    <tableColumn id="5" xr3:uid="{00000000-0010-0000-3A00-000005000000}" name="2008/09" dataDxfId="79"/>
    <tableColumn id="6" xr3:uid="{00000000-0010-0000-3A00-000006000000}" name="2009/10" dataDxfId="78"/>
    <tableColumn id="7" xr3:uid="{00000000-0010-0000-3A00-000007000000}" name="2010/11" dataDxfId="77"/>
    <tableColumn id="8" xr3:uid="{00000000-0010-0000-3A00-000008000000}" name="2011/12" dataDxfId="76"/>
    <tableColumn id="9" xr3:uid="{00000000-0010-0000-3A00-000009000000}" name="2012/13" dataDxfId="75"/>
    <tableColumn id="10" xr3:uid="{00000000-0010-0000-3A00-00000A000000}" name="2013/14" dataDxfId="74"/>
    <tableColumn id="11" xr3:uid="{00000000-0010-0000-3A00-00000B000000}" name="2014/15" dataDxfId="73"/>
    <tableColumn id="12" xr3:uid="{00000000-0010-0000-3A00-00000C000000}" name="2015/16" dataDxfId="72"/>
    <tableColumn id="13" xr3:uid="{00000000-0010-0000-3A00-00000D000000}" name="2016/17" dataDxfId="71"/>
    <tableColumn id="14" xr3:uid="{00000000-0010-0000-3A00-00000E000000}" name="2017/18" dataDxfId="70"/>
    <tableColumn id="15" xr3:uid="{00000000-0010-0000-3A00-00000F000000}" name="2018/19" dataDxfId="69"/>
    <tableColumn id="16" xr3:uid="{00000000-0010-0000-3A00-000010000000}" name="2019/20" dataDxfId="68"/>
  </tableColumns>
  <tableStyleInfo name="TableStyleMedium6"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B000000}" name="HLF___Training_bursary_scheme" displayName="HLF___Training_bursary_scheme" ref="A32:L41" totalsRowShown="0" headerRowDxfId="67" dataDxfId="66">
  <autoFilter ref="A32:L41" xr:uid="{00000000-0009-0000-0100-000038000000}"/>
  <tableColumns count="12">
    <tableColumn id="1" xr3:uid="{00000000-0010-0000-3B00-000001000000}" name="Lead Organisation" dataDxfId="65"/>
    <tableColumn id="2" xr3:uid="{00000000-0010-0000-3B00-000002000000}" name="Skills" dataDxfId="64"/>
    <tableColumn id="3" xr3:uid="{00000000-0010-0000-3B00-000003000000}" name="Geographical Coverage" dataDxfId="63"/>
    <tableColumn id="4" xr3:uid="{00000000-0010-0000-3B00-000004000000}" name="No. of Work-based Placements to be Delivered (2014)" dataDxfId="62" dataCellStyle="Comma"/>
    <tableColumn id="5" xr3:uid="{00000000-0010-0000-3B00-000005000000}" name="No. of Starters to March 2014" dataDxfId="61" dataCellStyle="Comma"/>
    <tableColumn id="6" xr3:uid="{00000000-0010-0000-3B00-000006000000}" name="No. of Completers to March 2014" dataDxfId="60" dataCellStyle="Comma"/>
    <tableColumn id="7" xr3:uid="{00000000-0010-0000-3B00-000007000000}" name="No. of Work-based Placements to be Delivered (2015)" dataDxfId="59" dataCellStyle="Comma"/>
    <tableColumn id="8" xr3:uid="{00000000-0010-0000-3B00-000008000000}" name="No. of Starters to March 2015" dataDxfId="58" dataCellStyle="Comma"/>
    <tableColumn id="9" xr3:uid="{00000000-0010-0000-3B00-000009000000}" name="No. of Completers to March 2015" dataDxfId="57" dataCellStyle="Comma"/>
    <tableColumn id="10" xr3:uid="{00000000-0010-0000-3B00-00000A000000}" name="No. of Work-based Placements to be Delivered (2016)" dataDxfId="56" dataCellStyle="Comma"/>
    <tableColumn id="11" xr3:uid="{00000000-0010-0000-3B00-00000B000000}" name="No. of Starters to March 2016" dataDxfId="55" dataCellStyle="Comma"/>
    <tableColumn id="12" xr3:uid="{00000000-0010-0000-3B00-00000C000000}" name="No. of Completers to March 2016" dataDxfId="54" dataCellStyle="Comma"/>
  </tableColumns>
  <tableStyleInfo name="TableStyleMedium6"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C000000}" name="HLF___Skills_4_the_Future_programme_grantees___2010_awards" displayName="HLF___Skills_4_the_Future_programme_grantees___2010_awards" ref="A51:O67" totalsRowShown="0" headerRowDxfId="53" dataDxfId="52">
  <autoFilter ref="A51:O67" xr:uid="{00000000-0009-0000-0100-000039000000}"/>
  <tableColumns count="15">
    <tableColumn id="1" xr3:uid="{00000000-0010-0000-3C00-000001000000}" name="Lead Organisation" dataDxfId="51"/>
    <tableColumn id="2" xr3:uid="{00000000-0010-0000-3C00-000002000000}" name="Skills" dataDxfId="50"/>
    <tableColumn id="3" xr3:uid="{00000000-0010-0000-3C00-000003000000}" name="Geographical Coverage" dataDxfId="49"/>
    <tableColumn id="4" xr3:uid="{00000000-0010-0000-3C00-000004000000}" name="No. of Work-based Placements to be Delivered (2014)" dataDxfId="48" dataCellStyle="Comma"/>
    <tableColumn id="5" xr3:uid="{00000000-0010-0000-3C00-000005000000}" name="No. of Starters to March 2014" dataDxfId="47" dataCellStyle="Comma"/>
    <tableColumn id="6" xr3:uid="{00000000-0010-0000-3C00-000006000000}" name="No. of Completers to March 2014" dataDxfId="46" dataCellStyle="Comma"/>
    <tableColumn id="7" xr3:uid="{00000000-0010-0000-3C00-000007000000}" name="No. of Work-based Placements to be Delivered (2015)" dataDxfId="45" dataCellStyle="Comma"/>
    <tableColumn id="8" xr3:uid="{00000000-0010-0000-3C00-000008000000}" name="No. of Starters to March 2015" dataDxfId="44" dataCellStyle="Comma"/>
    <tableColumn id="9" xr3:uid="{00000000-0010-0000-3C00-000009000000}" name="No. of Completers to March 2015" dataDxfId="43" dataCellStyle="Comma"/>
    <tableColumn id="10" xr3:uid="{00000000-0010-0000-3C00-00000A000000}" name="No. of Work-based Placements to be Delivered (2016)" dataDxfId="42" dataCellStyle="Comma"/>
    <tableColumn id="11" xr3:uid="{00000000-0010-0000-3C00-00000B000000}" name="No. of Starters to March 2016" dataDxfId="41" dataCellStyle="Comma"/>
    <tableColumn id="12" xr3:uid="{00000000-0010-0000-3C00-00000C000000}" name="No. of Completers to March 2016" dataDxfId="40" dataCellStyle="Comma"/>
    <tableColumn id="13" xr3:uid="{00000000-0010-0000-3C00-00000D000000}" name="No. of Work-based Placements to be Delivered (2017)" dataDxfId="39" dataCellStyle="Comma"/>
    <tableColumn id="14" xr3:uid="{00000000-0010-0000-3C00-00000E000000}" name="No. of Starters to March 2017" dataDxfId="38" dataCellStyle="Comma"/>
    <tableColumn id="15" xr3:uid="{00000000-0010-0000-3C00-00000F000000}" name="No. of Completers to March 2017" dataDxfId="37" dataCellStyle="Comma"/>
  </tableColumns>
  <tableStyleInfo name="TableStyleMedium6"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3D000000}" name="HLF___Skills_4_the_Future_programme_grantees___2013__14_awards" displayName="HLF___Skills_4_the_Future_programme_grantees___2013__14_awards" ref="A71:U82" totalsRowShown="0" headerRowDxfId="36" dataDxfId="35">
  <autoFilter ref="A71:U82" xr:uid="{00000000-0009-0000-0100-000005000000}"/>
  <tableColumns count="21">
    <tableColumn id="1" xr3:uid="{00000000-0010-0000-3D00-000001000000}" name="Lead Organisation" dataDxfId="34"/>
    <tableColumn id="2" xr3:uid="{00000000-0010-0000-3D00-000002000000}" name="Skills" dataDxfId="33"/>
    <tableColumn id="3" xr3:uid="{00000000-0010-0000-3D00-000003000000}" name="Geographical Coverage" dataDxfId="32"/>
    <tableColumn id="4" xr3:uid="{00000000-0010-0000-3D00-000004000000}" name=" " dataDxfId="31" dataCellStyle="Comma"/>
    <tableColumn id="5" xr3:uid="{00000000-0010-0000-3D00-000005000000}" name="  " dataDxfId="30" dataCellStyle="Comma"/>
    <tableColumn id="6" xr3:uid="{00000000-0010-0000-3D00-000006000000}" name="   " dataDxfId="29" dataCellStyle="Comma"/>
    <tableColumn id="7" xr3:uid="{00000000-0010-0000-3D00-000007000000}" name="No. of Work-based Placements to be Delivered (2015)" dataDxfId="28" dataCellStyle="Comma"/>
    <tableColumn id="8" xr3:uid="{00000000-0010-0000-3D00-000008000000}" name="No. of Starters to March 2015" dataDxfId="27" dataCellStyle="Comma"/>
    <tableColumn id="9" xr3:uid="{00000000-0010-0000-3D00-000009000000}" name="No. of Completers to March 2015" dataDxfId="26" dataCellStyle="Comma"/>
    <tableColumn id="10" xr3:uid="{00000000-0010-0000-3D00-00000A000000}" name="No. of Work-based Placements to be Delivered (2016)" dataDxfId="25" dataCellStyle="Comma"/>
    <tableColumn id="11" xr3:uid="{00000000-0010-0000-3D00-00000B000000}" name="No. of Starters to March 2016" dataDxfId="24" dataCellStyle="Comma"/>
    <tableColumn id="12" xr3:uid="{00000000-0010-0000-3D00-00000C000000}" name="No. of Completers to March 2016" dataDxfId="23" dataCellStyle="Comma"/>
    <tableColumn id="13" xr3:uid="{00000000-0010-0000-3D00-00000D000000}" name="No. of Work-based Placements to be Delivered (2017)" dataDxfId="22" dataCellStyle="Comma"/>
    <tableColumn id="14" xr3:uid="{00000000-0010-0000-3D00-00000E000000}" name="No. of Starters to March 2017" dataDxfId="21" dataCellStyle="Comma"/>
    <tableColumn id="15" xr3:uid="{00000000-0010-0000-3D00-00000F000000}" name="No. of Completers to March 2017" dataDxfId="20" dataCellStyle="Comma"/>
    <tableColumn id="16" xr3:uid="{00000000-0010-0000-3D00-000010000000}" name="No. of Work-based Placements to be Delivered (2018)" dataDxfId="19" dataCellStyle="Comma"/>
    <tableColumn id="17" xr3:uid="{00000000-0010-0000-3D00-000011000000}" name="No. of Starters to March 2018" dataDxfId="18" dataCellStyle="Comma"/>
    <tableColumn id="18" xr3:uid="{00000000-0010-0000-3D00-000012000000}" name="No. of Completers to March 2018" dataDxfId="17" dataCellStyle="Comma"/>
    <tableColumn id="19" xr3:uid="{00000000-0010-0000-3D00-000013000000}" name="No. of Work-based Placements to be Delivered (2019)" dataDxfId="16" dataCellStyle="Comma"/>
    <tableColumn id="20" xr3:uid="{00000000-0010-0000-3D00-000014000000}" name="No. of Starters to March 2019" dataDxfId="15" dataCellStyle="Comma"/>
    <tableColumn id="21" xr3:uid="{00000000-0010-0000-3D00-000015000000}" name="No. of Completers to March 2019" dataDxfId="14" dataCellStyle="Comma"/>
  </tableColumns>
  <tableStyleInfo name="TableStyleMedium6"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E000000}" name="HLF___Skills_4_the_Future_programme_grantees___2018_awards" displayName="HLF___Skills_4_the_Future_programme_grantees___2018_awards_1" ref="A86:L90" totalsRowShown="0" headerRowDxfId="13" dataDxfId="12">
  <autoFilter ref="A86:L90" xr:uid="{00000000-0009-0000-0100-00000C000000}"/>
  <tableColumns count="12">
    <tableColumn id="1" xr3:uid="{00000000-0010-0000-3E00-000001000000}" name="Lead Organisation" dataDxfId="11"/>
    <tableColumn id="2" xr3:uid="{00000000-0010-0000-3E00-000002000000}" name="Skills" dataDxfId="10"/>
    <tableColumn id="3" xr3:uid="{00000000-0010-0000-3E00-000003000000}" name="Geographical Coverage" dataDxfId="9"/>
    <tableColumn id="4" xr3:uid="{00000000-0010-0000-3E00-000004000000}" name="No. of Work-based Placements to be Delivered (2018)" dataDxfId="8" dataCellStyle="Comma"/>
    <tableColumn id="5" xr3:uid="{00000000-0010-0000-3E00-000005000000}" name="No. of Starters to March 2018" dataDxfId="7" dataCellStyle="Comma"/>
    <tableColumn id="6" xr3:uid="{00000000-0010-0000-3E00-000006000000}" name="No. of Completers to March 2018" dataDxfId="6" dataCellStyle="Comma"/>
    <tableColumn id="7" xr3:uid="{00000000-0010-0000-3E00-000007000000}" name="No. of Work-based Placements to be Delivered (2019)" dataDxfId="5" dataCellStyle="Comma"/>
    <tableColumn id="8" xr3:uid="{00000000-0010-0000-3E00-000008000000}" name="No. of Starters to March 2019" dataDxfId="4" dataCellStyle="Comma"/>
    <tableColumn id="9" xr3:uid="{00000000-0010-0000-3E00-000009000000}" name="No. of Completers to March 2019" dataDxfId="3" dataCellStyle="Comma"/>
    <tableColumn id="10" xr3:uid="{00000000-0010-0000-3E00-00000A000000}" name="No. of Work-based Placements to be Delivered (2020)" dataDxfId="2" dataCellStyle="Comma"/>
    <tableColumn id="11" xr3:uid="{00000000-0010-0000-3E00-00000B000000}" name="No. of Starters to March 2020" dataDxfId="1" dataCellStyle="Comma"/>
    <tableColumn id="12" xr3:uid="{00000000-0010-0000-3E00-00000C000000}" name="No. of Completers to March 2020" dataDxfId="0" dataCellStyle="Comma"/>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58BB940-B218-4338-83F5-AEFA9B199074}" name="NLHF_Investment_by_Type" displayName="NLHF_Investment_by_Type" ref="B13:H20" totalsRowShown="0" headerRowDxfId="951" dataDxfId="950">
  <autoFilter ref="B13:H20" xr:uid="{5CD1CCF2-0E3B-479F-BF50-59ADE8A7E9E2}"/>
  <tableColumns count="7">
    <tableColumn id="1" xr3:uid="{7D0AA052-0B69-44B8-B69D-10E38C9F8BE2}" name="Grant type" dataDxfId="949"/>
    <tableColumn id="2" xr3:uid="{2D6EF868-6075-438D-A90F-BF812F2CE9F8}" name="Value (£)" dataDxfId="948" dataCellStyle="Currency"/>
    <tableColumn id="3" xr3:uid="{0C6C5EF0-4BB9-4A0F-BCC8-D02AAE16CD12}" name="% of  spend" dataDxfId="947" dataCellStyle="Percent"/>
    <tableColumn id="4" xr3:uid="{EF1FFE92-62F0-468D-B126-394565BDA313}" name="No. of projects funded" dataDxfId="946" dataCellStyle="Comma"/>
    <tableColumn id="5" xr3:uid="{F38C016E-E99C-47DE-9CC2-A9C90E61B6F0}" name="% projects _x000a_funded" dataDxfId="945" dataCellStyle="Percent"/>
    <tableColumn id="6" xr3:uid="{BE0244EF-57D6-48A8-BBF6-72A3BB31E416}" name="Applications " dataDxfId="944" dataCellStyle="Comma"/>
    <tableColumn id="7" xr3:uid="{14F5D5CA-AC41-4B06-A0BD-624C6C98975C}" name="Success rate" dataDxfId="943" dataCellStyle="Percent"/>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349E849-A7A7-4404-97CB-8BD90F5697DA}" name="NLHF_Investment_by_Region" displayName="NLHF_Investment_by_Region" ref="B6:J10" totalsRowShown="0" headerRowDxfId="942" dataDxfId="941">
  <autoFilter ref="B6:J10" xr:uid="{A72D03E8-356C-4BCF-BF51-7B92A7418E33}"/>
  <tableColumns count="9">
    <tableColumn id="1" xr3:uid="{98AFF232-AF02-4B0E-8392-A8DC6E618175}" name="Area" dataDxfId="940"/>
    <tableColumn id="2" xr3:uid="{8ADB161D-9F25-4207-8CC4-2109D178C8AB}" name="Number of applications" dataDxfId="939" dataCellStyle="Comma"/>
    <tableColumn id="3" xr3:uid="{4BB8CAA5-A83F-4B76-B81D-E449D265BD38}" name="Total grant requested" dataDxfId="938" dataCellStyle="Currency"/>
    <tableColumn id="4" xr3:uid="{82D82C54-91BA-4284-9322-8CA57F0E31F3}" name="No. of projects funded" dataDxfId="937" dataCellStyle="Comma"/>
    <tableColumn id="5" xr3:uid="{81B0E4A9-99FA-4EE0-9C2C-74BD9789F264}" name="% projects _x000a_funded" dataDxfId="936" dataCellStyle="Percent">
      <calculatedColumnFormula>NLHF_Investment_by_Region[[#This Row],[No. of projects funded]]/NLHF_Investment_by_Region[[#This Row],[Number of applications]]</calculatedColumnFormula>
    </tableColumn>
    <tableColumn id="6" xr3:uid="{54E781CE-1CF7-45AB-BEF1-9180AE6FBF49}" name="Total grant awarded" dataDxfId="935" dataCellStyle="Currency"/>
    <tableColumn id="7" xr3:uid="{019513D5-FA76-404F-9B9A-95E5CD32F926}" name="% total grant awarded" dataDxfId="934" dataCellStyle="Percent">
      <calculatedColumnFormula>NLHF_Investment_by_Region[[#This Row],[Total grant awarded]]/NLHF_Investment_by_Region[[#This Row],[Total grant requested]]</calculatedColumnFormula>
    </tableColumn>
    <tableColumn id="8" xr3:uid="{2BBCC990-914F-4752-9D9A-E717D1F78338}" name="Per capita spend" dataDxfId="933" dataCellStyle="Currency"/>
    <tableColumn id="9" xr3:uid="{CA46DDAB-937C-45EC-AB5D-45FD68E425BE}" name="Success rate: funded projects/ applications" dataDxfId="932" dataCellStyle="Percent"/>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HE___Income_and_grant__in__aid" displayName="HE___Income_and_grant__in__aid" ref="A7:AD16" totalsRowShown="0" headerRowDxfId="931" dataDxfId="930">
  <autoFilter ref="A7:AD16" xr:uid="{00000000-0009-0000-0100-000008000000}"/>
  <tableColumns count="30">
    <tableColumn id="1" xr3:uid="{00000000-0010-0000-0200-000001000000}" name="Category" dataDxfId="929"/>
    <tableColumn id="2" xr3:uid="{00000000-0010-0000-0200-000002000000}" name="Subcategory" dataDxfId="928"/>
    <tableColumn id="3" xr3:uid="{00000000-0010-0000-0200-000003000000}" name="1994/95" dataDxfId="927"/>
    <tableColumn id="4" xr3:uid="{00000000-0010-0000-0200-000004000000}" name="1995/96" dataDxfId="926"/>
    <tableColumn id="5" xr3:uid="{00000000-0010-0000-0200-000005000000}" name="1996/97" dataDxfId="925"/>
    <tableColumn id="6" xr3:uid="{00000000-0010-0000-0200-000006000000}" name="1997/98" dataDxfId="924"/>
    <tableColumn id="7" xr3:uid="{00000000-0010-0000-0200-000007000000}" name="1998/99" dataDxfId="923"/>
    <tableColumn id="8" xr3:uid="{00000000-0010-0000-0200-000008000000}" name="1999/00" dataDxfId="922"/>
    <tableColumn id="9" xr3:uid="{00000000-0010-0000-0200-000009000000}" name="2000/01" dataDxfId="921"/>
    <tableColumn id="10" xr3:uid="{00000000-0010-0000-0200-00000A000000}" name="2001/02" dataDxfId="920"/>
    <tableColumn id="11" xr3:uid="{00000000-0010-0000-0200-00000B000000}" name="2002/03" dataDxfId="919"/>
    <tableColumn id="12" xr3:uid="{00000000-0010-0000-0200-00000C000000}" name="2003/04" dataDxfId="918"/>
    <tableColumn id="13" xr3:uid="{00000000-0010-0000-0200-00000D000000}" name="2004/05" dataDxfId="917"/>
    <tableColumn id="14" xr3:uid="{00000000-0010-0000-0200-00000E000000}" name="2005/06" dataDxfId="916"/>
    <tableColumn id="15" xr3:uid="{00000000-0010-0000-0200-00000F000000}" name="2006/07" dataDxfId="915"/>
    <tableColumn id="16" xr3:uid="{00000000-0010-0000-0200-000010000000}" name="2007/08" dataDxfId="914"/>
    <tableColumn id="17" xr3:uid="{00000000-0010-0000-0200-000011000000}" name="2008/09" dataDxfId="913"/>
    <tableColumn id="18" xr3:uid="{00000000-0010-0000-0200-000012000000}" name="2009/10" dataDxfId="912"/>
    <tableColumn id="19" xr3:uid="{00000000-0010-0000-0200-000013000000}" name="2010/11" dataDxfId="911"/>
    <tableColumn id="20" xr3:uid="{00000000-0010-0000-0200-000014000000}" name="2011/12" dataDxfId="910"/>
    <tableColumn id="21" xr3:uid="{00000000-0010-0000-0200-000015000000}" name="2012/13" dataDxfId="909"/>
    <tableColumn id="22" xr3:uid="{00000000-0010-0000-0200-000016000000}" name="2013/14" dataDxfId="908"/>
    <tableColumn id="23" xr3:uid="{00000000-0010-0000-0200-000017000000}" name="2014/15" dataDxfId="907"/>
    <tableColumn id="24" xr3:uid="{00000000-0010-0000-0200-000018000000}" name="2015/16*" dataDxfId="906"/>
    <tableColumn id="25" xr3:uid="{00000000-0010-0000-0200-000019000000}" name="2016/17" dataDxfId="905"/>
    <tableColumn id="26" xr3:uid="{00000000-0010-0000-0200-00001A000000}" name="2017/18" dataDxfId="904"/>
    <tableColumn id="27" xr3:uid="{00000000-0010-0000-0200-00001B000000}" name="2018/19" dataDxfId="903"/>
    <tableColumn id="30" xr3:uid="{00000000-0010-0000-0200-00001E000000}" name="2019/20" dataDxfId="902" dataCellStyle="Comma"/>
    <tableColumn id="28" xr3:uid="{00000000-0010-0000-0200-00001C000000}" name="% change 2002/03 to 2019/20" dataDxfId="901"/>
    <tableColumn id="29" xr3:uid="{00000000-0010-0000-0200-00001D000000}" name="% change 2017/18 to 2018/19" dataDxfId="90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table" Target="../tables/table42.xml"/><Relationship Id="rId4" Type="http://schemas.openxmlformats.org/officeDocument/2006/relationships/table" Target="../tables/table45.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52.xml"/><Relationship Id="rId3" Type="http://schemas.openxmlformats.org/officeDocument/2006/relationships/table" Target="../tables/table47.xml"/><Relationship Id="rId7" Type="http://schemas.openxmlformats.org/officeDocument/2006/relationships/table" Target="../tables/table51.xml"/><Relationship Id="rId2" Type="http://schemas.openxmlformats.org/officeDocument/2006/relationships/table" Target="../tables/table46.xml"/><Relationship Id="rId1" Type="http://schemas.openxmlformats.org/officeDocument/2006/relationships/printerSettings" Target="../printerSettings/printerSettings7.bin"/><Relationship Id="rId6" Type="http://schemas.openxmlformats.org/officeDocument/2006/relationships/table" Target="../tables/table50.xml"/><Relationship Id="rId5" Type="http://schemas.openxmlformats.org/officeDocument/2006/relationships/table" Target="../tables/table49.xml"/><Relationship Id="rId4" Type="http://schemas.openxmlformats.org/officeDocument/2006/relationships/table" Target="../tables/table48.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table" Target="../tables/table54.xml"/><Relationship Id="rId7" Type="http://schemas.openxmlformats.org/officeDocument/2006/relationships/table" Target="../tables/table58.xml"/><Relationship Id="rId2" Type="http://schemas.openxmlformats.org/officeDocument/2006/relationships/table" Target="../tables/table53.xml"/><Relationship Id="rId1" Type="http://schemas.openxmlformats.org/officeDocument/2006/relationships/printerSettings" Target="../printerSettings/printerSettings8.bin"/><Relationship Id="rId6" Type="http://schemas.openxmlformats.org/officeDocument/2006/relationships/table" Target="../tables/table57.xml"/><Relationship Id="rId11" Type="http://schemas.openxmlformats.org/officeDocument/2006/relationships/table" Target="../tables/table62.xml"/><Relationship Id="rId5" Type="http://schemas.openxmlformats.org/officeDocument/2006/relationships/table" Target="../tables/table56.xml"/><Relationship Id="rId10" Type="http://schemas.openxmlformats.org/officeDocument/2006/relationships/table" Target="../tables/table61.xml"/><Relationship Id="rId4" Type="http://schemas.openxmlformats.org/officeDocument/2006/relationships/table" Target="../tables/table55.xml"/><Relationship Id="rId9" Type="http://schemas.openxmlformats.org/officeDocument/2006/relationships/table" Target="../tables/table6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65.xml"/><Relationship Id="rId7" Type="http://schemas.openxmlformats.org/officeDocument/2006/relationships/table" Target="../tables/table69.xml"/><Relationship Id="rId2" Type="http://schemas.openxmlformats.org/officeDocument/2006/relationships/table" Target="../tables/table64.xml"/><Relationship Id="rId1" Type="http://schemas.openxmlformats.org/officeDocument/2006/relationships/printerSettings" Target="../printerSettings/printerSettings9.bin"/><Relationship Id="rId6" Type="http://schemas.openxmlformats.org/officeDocument/2006/relationships/table" Target="../tables/table68.xml"/><Relationship Id="rId5" Type="http://schemas.openxmlformats.org/officeDocument/2006/relationships/table" Target="../tables/table67.xml"/><Relationship Id="rId4" Type="http://schemas.openxmlformats.org/officeDocument/2006/relationships/table" Target="../tables/table6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drawing" Target="../drawings/drawing1.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4.bin"/><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table" Target="../tables/table22.xml"/><Relationship Id="rId13" Type="http://schemas.openxmlformats.org/officeDocument/2006/relationships/table" Target="../tables/table27.xml"/><Relationship Id="rId18" Type="http://schemas.openxmlformats.org/officeDocument/2006/relationships/table" Target="../tables/table32.xml"/><Relationship Id="rId3" Type="http://schemas.openxmlformats.org/officeDocument/2006/relationships/table" Target="../tables/table17.xml"/><Relationship Id="rId7" Type="http://schemas.openxmlformats.org/officeDocument/2006/relationships/table" Target="../tables/table21.xml"/><Relationship Id="rId12" Type="http://schemas.openxmlformats.org/officeDocument/2006/relationships/table" Target="../tables/table26.xml"/><Relationship Id="rId17" Type="http://schemas.openxmlformats.org/officeDocument/2006/relationships/table" Target="../tables/table31.xml"/><Relationship Id="rId2" Type="http://schemas.openxmlformats.org/officeDocument/2006/relationships/table" Target="../tables/table16.xml"/><Relationship Id="rId16" Type="http://schemas.openxmlformats.org/officeDocument/2006/relationships/table" Target="../tables/table30.xml"/><Relationship Id="rId1" Type="http://schemas.openxmlformats.org/officeDocument/2006/relationships/printerSettings" Target="../printerSettings/printerSettings6.bin"/><Relationship Id="rId6" Type="http://schemas.openxmlformats.org/officeDocument/2006/relationships/table" Target="../tables/table20.xml"/><Relationship Id="rId11" Type="http://schemas.openxmlformats.org/officeDocument/2006/relationships/table" Target="../tables/table25.xml"/><Relationship Id="rId5" Type="http://schemas.openxmlformats.org/officeDocument/2006/relationships/table" Target="../tables/table19.xml"/><Relationship Id="rId15" Type="http://schemas.openxmlformats.org/officeDocument/2006/relationships/table" Target="../tables/table29.xml"/><Relationship Id="rId10" Type="http://schemas.openxmlformats.org/officeDocument/2006/relationships/table" Target="../tables/table24.xml"/><Relationship Id="rId19" Type="http://schemas.openxmlformats.org/officeDocument/2006/relationships/table" Target="../tables/table33.xml"/><Relationship Id="rId4" Type="http://schemas.openxmlformats.org/officeDocument/2006/relationships/table" Target="../tables/table18.xml"/><Relationship Id="rId9" Type="http://schemas.openxmlformats.org/officeDocument/2006/relationships/table" Target="../tables/table23.xml"/><Relationship Id="rId14" Type="http://schemas.openxmlformats.org/officeDocument/2006/relationships/table" Target="../tables/table2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table" Target="../tables/table34.xml"/><Relationship Id="rId4" Type="http://schemas.openxmlformats.org/officeDocument/2006/relationships/table" Target="../tables/table3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table" Target="../tables/table38.xml"/><Relationship Id="rId4" Type="http://schemas.openxmlformats.org/officeDocument/2006/relationships/table" Target="../tables/table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tint="0.39997558519241921"/>
  </sheetPr>
  <dimension ref="A1:Q49"/>
  <sheetViews>
    <sheetView showGridLines="0" tabSelected="1" zoomScaleNormal="100" workbookViewId="0"/>
  </sheetViews>
  <sheetFormatPr defaultRowHeight="14.4" x14ac:dyDescent="0.3"/>
  <cols>
    <col min="2" max="2" width="3.109375" style="30" customWidth="1"/>
    <col min="3" max="12" width="10.77734375" customWidth="1"/>
    <col min="13" max="13" width="3.109375" customWidth="1"/>
    <col min="14" max="14" width="9.109375" style="1"/>
  </cols>
  <sheetData>
    <row r="1" spans="1:17" ht="15" customHeight="1" thickBot="1" x14ac:dyDescent="0.35">
      <c r="A1" s="20"/>
      <c r="B1" s="90"/>
      <c r="C1" s="20"/>
      <c r="D1" s="20"/>
      <c r="E1" s="20"/>
      <c r="F1" s="20"/>
      <c r="G1" s="20"/>
      <c r="H1" s="20"/>
      <c r="I1" s="20"/>
      <c r="J1" s="20"/>
      <c r="K1" s="20"/>
      <c r="L1" s="20"/>
      <c r="M1" s="90"/>
      <c r="N1" s="90"/>
      <c r="O1" s="20"/>
      <c r="P1" s="20"/>
      <c r="Q1" s="20"/>
    </row>
    <row r="2" spans="1:17" ht="18" customHeight="1" x14ac:dyDescent="0.3">
      <c r="A2" s="20"/>
      <c r="B2" s="92"/>
      <c r="C2" s="93"/>
      <c r="D2" s="93"/>
      <c r="E2" s="93"/>
      <c r="F2" s="93"/>
      <c r="G2" s="93"/>
      <c r="H2" s="93"/>
      <c r="I2" s="93"/>
      <c r="J2" s="93"/>
      <c r="K2" s="93"/>
      <c r="L2" s="93"/>
      <c r="M2" s="94"/>
      <c r="N2" s="90"/>
      <c r="O2" s="20"/>
      <c r="P2" s="20"/>
      <c r="Q2" s="20"/>
    </row>
    <row r="3" spans="1:17" s="40" customFormat="1" ht="33" customHeight="1" x14ac:dyDescent="0.6">
      <c r="A3" s="95"/>
      <c r="B3" s="96"/>
      <c r="C3" s="248" t="s">
        <v>0</v>
      </c>
      <c r="D3" s="248"/>
      <c r="E3" s="248"/>
      <c r="F3" s="248"/>
      <c r="G3" s="248"/>
      <c r="H3" s="248"/>
      <c r="I3" s="248"/>
      <c r="J3" s="248"/>
      <c r="K3" s="248"/>
      <c r="L3" s="248"/>
      <c r="M3" s="97"/>
      <c r="N3" s="98"/>
      <c r="O3" s="95"/>
      <c r="P3" s="95"/>
      <c r="Q3" s="95"/>
    </row>
    <row r="4" spans="1:17" s="40" customFormat="1" ht="61.2" x14ac:dyDescent="0.6">
      <c r="A4" s="95"/>
      <c r="B4" s="96"/>
      <c r="C4" s="247" t="s">
        <v>1489</v>
      </c>
      <c r="D4" s="247"/>
      <c r="E4" s="247"/>
      <c r="F4" s="247"/>
      <c r="G4" s="247"/>
      <c r="H4" s="247"/>
      <c r="I4" s="247"/>
      <c r="J4" s="247"/>
      <c r="K4" s="247"/>
      <c r="L4" s="247"/>
      <c r="M4" s="99"/>
      <c r="N4" s="98"/>
      <c r="O4" s="95"/>
      <c r="P4" s="95"/>
      <c r="Q4" s="95"/>
    </row>
    <row r="5" spans="1:17" ht="7.95" customHeight="1" x14ac:dyDescent="0.3">
      <c r="A5" s="90"/>
      <c r="B5" s="88"/>
      <c r="C5" s="90"/>
      <c r="D5" s="90"/>
      <c r="E5" s="90"/>
      <c r="F5" s="90"/>
      <c r="G5" s="90"/>
      <c r="H5" s="90"/>
      <c r="I5" s="90"/>
      <c r="J5" s="90"/>
      <c r="K5" s="90"/>
      <c r="L5" s="90"/>
      <c r="M5" s="89"/>
      <c r="N5" s="90"/>
      <c r="O5" s="90"/>
      <c r="P5" s="90"/>
      <c r="Q5" s="20"/>
    </row>
    <row r="6" spans="1:17" s="15" customFormat="1" ht="41.4" customHeight="1" x14ac:dyDescent="0.3">
      <c r="A6" s="100"/>
      <c r="B6" s="101"/>
      <c r="C6" s="246" t="s">
        <v>1490</v>
      </c>
      <c r="D6" s="246"/>
      <c r="E6" s="246"/>
      <c r="F6" s="246"/>
      <c r="G6" s="246"/>
      <c r="H6" s="246"/>
      <c r="I6" s="246"/>
      <c r="J6" s="246"/>
      <c r="K6" s="246"/>
      <c r="L6" s="246"/>
      <c r="M6" s="102"/>
      <c r="N6" s="100"/>
      <c r="O6" s="100"/>
      <c r="P6" s="100"/>
      <c r="Q6" s="103"/>
    </row>
    <row r="7" spans="1:17" s="15" customFormat="1" ht="7.95" customHeight="1" x14ac:dyDescent="0.3">
      <c r="A7" s="100"/>
      <c r="B7" s="101"/>
      <c r="C7" s="91"/>
      <c r="D7" s="91"/>
      <c r="E7" s="91"/>
      <c r="F7" s="91"/>
      <c r="G7" s="91"/>
      <c r="H7" s="91"/>
      <c r="I7" s="91"/>
      <c r="J7" s="91"/>
      <c r="K7" s="91"/>
      <c r="L7" s="91"/>
      <c r="M7" s="102"/>
      <c r="N7" s="100"/>
      <c r="O7" s="100"/>
      <c r="P7" s="100"/>
      <c r="Q7" s="103"/>
    </row>
    <row r="8" spans="1:17" s="39" customFormat="1" ht="18" customHeight="1" x14ac:dyDescent="0.35">
      <c r="A8" s="104"/>
      <c r="B8" s="105"/>
      <c r="C8" s="106" t="s">
        <v>1</v>
      </c>
      <c r="D8" s="106"/>
      <c r="E8" s="104"/>
      <c r="F8" s="104"/>
      <c r="G8" s="104"/>
      <c r="H8" s="104"/>
      <c r="I8" s="104"/>
      <c r="J8" s="104"/>
      <c r="K8" s="104"/>
      <c r="L8" s="104"/>
      <c r="M8" s="107"/>
      <c r="N8" s="104"/>
      <c r="O8" s="104"/>
      <c r="P8" s="108"/>
      <c r="Q8" s="108"/>
    </row>
    <row r="9" spans="1:17" ht="18" customHeight="1" x14ac:dyDescent="0.3">
      <c r="A9" s="90"/>
      <c r="B9" s="88"/>
      <c r="C9" s="109" t="s">
        <v>2</v>
      </c>
      <c r="D9" s="109"/>
      <c r="E9" s="90"/>
      <c r="F9" s="90"/>
      <c r="G9" s="90"/>
      <c r="H9" s="90"/>
      <c r="I9" s="90"/>
      <c r="J9" s="90"/>
      <c r="K9" s="90"/>
      <c r="L9" s="90"/>
      <c r="M9" s="89"/>
      <c r="N9" s="90"/>
      <c r="O9" s="90"/>
      <c r="P9" s="20"/>
      <c r="Q9" s="20"/>
    </row>
    <row r="10" spans="1:17" ht="18" customHeight="1" x14ac:dyDescent="0.3">
      <c r="A10" s="90"/>
      <c r="B10" s="88"/>
      <c r="C10" s="109"/>
      <c r="D10" s="109"/>
      <c r="E10" s="90"/>
      <c r="F10" s="90"/>
      <c r="G10" s="90"/>
      <c r="H10" s="90"/>
      <c r="I10" s="90"/>
      <c r="J10" s="90"/>
      <c r="K10" s="90"/>
      <c r="L10" s="90"/>
      <c r="M10" s="89"/>
      <c r="N10" s="90"/>
      <c r="O10" s="20"/>
      <c r="P10" s="20"/>
      <c r="Q10" s="20"/>
    </row>
    <row r="11" spans="1:17" ht="18" customHeight="1" x14ac:dyDescent="0.3">
      <c r="A11" s="90"/>
      <c r="B11" s="88"/>
      <c r="C11" s="109" t="s">
        <v>1513</v>
      </c>
      <c r="D11" s="109"/>
      <c r="E11" s="90"/>
      <c r="F11" s="90"/>
      <c r="G11" s="90"/>
      <c r="H11" s="90"/>
      <c r="I11" s="90"/>
      <c r="J11" s="90"/>
      <c r="K11" s="90"/>
      <c r="L11" s="90"/>
      <c r="M11" s="89"/>
      <c r="N11" s="90"/>
      <c r="O11" s="20"/>
      <c r="P11" s="20"/>
      <c r="Q11" s="20"/>
    </row>
    <row r="12" spans="1:17" ht="18" customHeight="1" x14ac:dyDescent="0.3">
      <c r="A12" s="90"/>
      <c r="B12" s="88"/>
      <c r="C12" s="109"/>
      <c r="D12" s="109"/>
      <c r="E12" s="90"/>
      <c r="F12" s="90"/>
      <c r="G12" s="90"/>
      <c r="H12" s="90"/>
      <c r="I12" s="90"/>
      <c r="J12" s="90"/>
      <c r="K12" s="90"/>
      <c r="L12" s="90"/>
      <c r="M12" s="89"/>
      <c r="N12" s="90"/>
      <c r="O12" s="20"/>
      <c r="P12" s="20"/>
      <c r="Q12" s="20"/>
    </row>
    <row r="13" spans="1:17" s="1" customFormat="1" ht="18" customHeight="1" x14ac:dyDescent="0.3">
      <c r="A13" s="90"/>
      <c r="B13" s="88"/>
      <c r="C13" s="109" t="s">
        <v>1514</v>
      </c>
      <c r="D13" s="109"/>
      <c r="E13" s="90"/>
      <c r="F13" s="90"/>
      <c r="G13" s="90"/>
      <c r="H13" s="90"/>
      <c r="I13" s="90"/>
      <c r="J13" s="90"/>
      <c r="K13" s="90"/>
      <c r="L13" s="90"/>
      <c r="M13" s="89"/>
      <c r="N13" s="90"/>
      <c r="O13" s="90"/>
      <c r="P13" s="90"/>
      <c r="Q13" s="90"/>
    </row>
    <row r="14" spans="1:17" ht="18" customHeight="1" x14ac:dyDescent="0.3">
      <c r="A14" s="90"/>
      <c r="B14" s="88"/>
      <c r="C14" s="109"/>
      <c r="D14" s="109"/>
      <c r="E14" s="90"/>
      <c r="F14" s="90"/>
      <c r="G14" s="90"/>
      <c r="H14" s="90"/>
      <c r="I14" s="90"/>
      <c r="J14" s="90"/>
      <c r="K14" s="90"/>
      <c r="L14" s="90"/>
      <c r="M14" s="89"/>
      <c r="N14" s="90"/>
      <c r="O14" s="20"/>
      <c r="P14" s="20"/>
      <c r="Q14" s="20"/>
    </row>
    <row r="15" spans="1:17" ht="18" customHeight="1" x14ac:dyDescent="0.3">
      <c r="A15" s="90"/>
      <c r="B15" s="88"/>
      <c r="C15" s="109" t="s">
        <v>1515</v>
      </c>
      <c r="D15" s="109"/>
      <c r="E15" s="90"/>
      <c r="F15" s="90"/>
      <c r="G15" s="90"/>
      <c r="H15" s="90"/>
      <c r="I15" s="90"/>
      <c r="J15" s="90"/>
      <c r="K15" s="90"/>
      <c r="L15" s="90"/>
      <c r="M15" s="89"/>
      <c r="N15" s="90"/>
      <c r="O15" s="20"/>
      <c r="P15" s="20"/>
      <c r="Q15" s="20"/>
    </row>
    <row r="16" spans="1:17" ht="18" customHeight="1" x14ac:dyDescent="0.3">
      <c r="A16" s="90"/>
      <c r="B16" s="88"/>
      <c r="C16" s="109"/>
      <c r="D16" s="109"/>
      <c r="E16" s="90"/>
      <c r="F16" s="90"/>
      <c r="G16" s="90"/>
      <c r="H16" s="90"/>
      <c r="I16" s="90"/>
      <c r="J16" s="90"/>
      <c r="K16" s="90"/>
      <c r="L16" s="90"/>
      <c r="M16" s="89"/>
      <c r="N16" s="90"/>
      <c r="O16" s="20"/>
      <c r="P16" s="20"/>
      <c r="Q16" s="20"/>
    </row>
    <row r="17" spans="1:17" ht="18" customHeight="1" x14ac:dyDescent="0.3">
      <c r="A17" s="90"/>
      <c r="B17" s="88"/>
      <c r="C17" s="109" t="s">
        <v>1516</v>
      </c>
      <c r="D17" s="109"/>
      <c r="E17" s="90"/>
      <c r="F17" s="90"/>
      <c r="G17" s="90"/>
      <c r="H17" s="90"/>
      <c r="I17" s="90"/>
      <c r="J17" s="90"/>
      <c r="K17" s="90"/>
      <c r="L17" s="90"/>
      <c r="M17" s="89"/>
      <c r="N17" s="90"/>
      <c r="O17" s="20"/>
      <c r="P17" s="20"/>
      <c r="Q17" s="20"/>
    </row>
    <row r="18" spans="1:17" ht="18" customHeight="1" x14ac:dyDescent="0.3">
      <c r="A18" s="90"/>
      <c r="B18" s="88"/>
      <c r="C18" s="109"/>
      <c r="D18" s="109"/>
      <c r="E18" s="90"/>
      <c r="F18" s="90"/>
      <c r="G18" s="90"/>
      <c r="H18" s="90"/>
      <c r="I18" s="90"/>
      <c r="J18" s="90"/>
      <c r="K18" s="90"/>
      <c r="L18" s="90"/>
      <c r="M18" s="89"/>
      <c r="N18" s="90"/>
      <c r="O18" s="20"/>
      <c r="P18" s="20"/>
      <c r="Q18" s="20"/>
    </row>
    <row r="19" spans="1:17" ht="18" customHeight="1" x14ac:dyDescent="0.3">
      <c r="A19" s="20"/>
      <c r="B19" s="88"/>
      <c r="C19" s="109" t="s">
        <v>1517</v>
      </c>
      <c r="D19" s="109"/>
      <c r="E19" s="90"/>
      <c r="F19" s="90"/>
      <c r="G19" s="90"/>
      <c r="H19" s="90"/>
      <c r="I19" s="90"/>
      <c r="J19" s="90"/>
      <c r="K19" s="90"/>
      <c r="L19" s="90"/>
      <c r="M19" s="89"/>
      <c r="N19" s="90"/>
      <c r="O19" s="20"/>
      <c r="P19" s="20"/>
      <c r="Q19" s="20"/>
    </row>
    <row r="20" spans="1:17" ht="18" customHeight="1" x14ac:dyDescent="0.3">
      <c r="A20" s="20"/>
      <c r="B20" s="88"/>
      <c r="C20" s="109"/>
      <c r="D20" s="109"/>
      <c r="E20" s="90"/>
      <c r="F20" s="90"/>
      <c r="G20" s="90"/>
      <c r="H20" s="90"/>
      <c r="I20" s="90"/>
      <c r="J20" s="90"/>
      <c r="K20" s="90"/>
      <c r="L20" s="90"/>
      <c r="M20" s="89"/>
      <c r="N20" s="90"/>
      <c r="O20" s="20"/>
      <c r="P20" s="20"/>
      <c r="Q20" s="20"/>
    </row>
    <row r="21" spans="1:17" ht="18" customHeight="1" x14ac:dyDescent="0.3">
      <c r="A21" s="20"/>
      <c r="B21" s="88"/>
      <c r="C21" s="109" t="s">
        <v>1518</v>
      </c>
      <c r="D21" s="109"/>
      <c r="E21" s="90"/>
      <c r="F21" s="90"/>
      <c r="G21" s="90"/>
      <c r="H21" s="90"/>
      <c r="I21" s="90"/>
      <c r="J21" s="90"/>
      <c r="K21" s="90"/>
      <c r="L21" s="90"/>
      <c r="M21" s="89"/>
      <c r="N21" s="90"/>
      <c r="O21" s="20"/>
      <c r="P21" s="20"/>
      <c r="Q21" s="20"/>
    </row>
    <row r="22" spans="1:17" ht="18" customHeight="1" x14ac:dyDescent="0.3">
      <c r="A22" s="20"/>
      <c r="B22" s="88"/>
      <c r="C22" s="109"/>
      <c r="D22" s="109"/>
      <c r="E22" s="90"/>
      <c r="F22" s="90"/>
      <c r="G22" s="90"/>
      <c r="H22" s="90"/>
      <c r="I22" s="90"/>
      <c r="J22" s="90"/>
      <c r="K22" s="90"/>
      <c r="L22" s="90"/>
      <c r="M22" s="89"/>
      <c r="N22" s="90"/>
      <c r="O22" s="20"/>
      <c r="P22" s="20"/>
      <c r="Q22" s="20"/>
    </row>
    <row r="23" spans="1:17" ht="18" customHeight="1" x14ac:dyDescent="0.3">
      <c r="A23" s="20"/>
      <c r="B23" s="88"/>
      <c r="C23" s="109" t="s">
        <v>1519</v>
      </c>
      <c r="D23" s="109"/>
      <c r="E23" s="90"/>
      <c r="F23" s="90"/>
      <c r="G23" s="90"/>
      <c r="H23" s="90"/>
      <c r="I23" s="90"/>
      <c r="J23" s="90"/>
      <c r="K23" s="90"/>
      <c r="L23" s="90"/>
      <c r="M23" s="89"/>
      <c r="N23" s="90"/>
      <c r="O23" s="20"/>
      <c r="P23" s="20"/>
      <c r="Q23" s="20"/>
    </row>
    <row r="24" spans="1:17" ht="18" customHeight="1" x14ac:dyDescent="0.3">
      <c r="A24" s="20"/>
      <c r="B24" s="88"/>
      <c r="C24" s="109"/>
      <c r="D24" s="109"/>
      <c r="E24" s="90"/>
      <c r="F24" s="90"/>
      <c r="G24" s="90"/>
      <c r="H24" s="90"/>
      <c r="I24" s="90"/>
      <c r="J24" s="90"/>
      <c r="K24" s="90"/>
      <c r="L24" s="90"/>
      <c r="M24" s="89"/>
      <c r="N24" s="90"/>
      <c r="O24" s="20"/>
      <c r="P24" s="20"/>
      <c r="Q24" s="20"/>
    </row>
    <row r="25" spans="1:17" ht="18" customHeight="1" x14ac:dyDescent="0.3">
      <c r="A25" s="20"/>
      <c r="B25" s="88"/>
      <c r="C25" s="109" t="s">
        <v>1520</v>
      </c>
      <c r="D25" s="109"/>
      <c r="E25" s="90"/>
      <c r="F25" s="90"/>
      <c r="G25" s="90"/>
      <c r="H25" s="90"/>
      <c r="I25" s="90"/>
      <c r="J25" s="90"/>
      <c r="K25" s="90"/>
      <c r="L25" s="90"/>
      <c r="M25" s="89"/>
      <c r="N25" s="90"/>
      <c r="O25" s="20"/>
      <c r="P25" s="20"/>
      <c r="Q25" s="20"/>
    </row>
    <row r="26" spans="1:17" ht="18" customHeight="1" x14ac:dyDescent="0.3">
      <c r="A26" s="20"/>
      <c r="B26" s="88"/>
      <c r="C26" s="109"/>
      <c r="D26" s="109"/>
      <c r="E26" s="90"/>
      <c r="F26" s="90"/>
      <c r="G26" s="90"/>
      <c r="H26" s="90"/>
      <c r="I26" s="90"/>
      <c r="J26" s="90"/>
      <c r="K26" s="90"/>
      <c r="L26" s="90"/>
      <c r="M26" s="89"/>
      <c r="N26" s="90"/>
      <c r="O26" s="20"/>
      <c r="P26" s="20"/>
      <c r="Q26" s="20"/>
    </row>
    <row r="27" spans="1:17" ht="18" customHeight="1" x14ac:dyDescent="0.3">
      <c r="A27" s="20"/>
      <c r="B27" s="88"/>
      <c r="C27" s="109" t="s">
        <v>1521</v>
      </c>
      <c r="D27" s="109"/>
      <c r="E27" s="90"/>
      <c r="F27" s="90"/>
      <c r="G27" s="90"/>
      <c r="H27" s="90"/>
      <c r="I27" s="90"/>
      <c r="J27" s="90"/>
      <c r="K27" s="90"/>
      <c r="L27" s="90"/>
      <c r="M27" s="89"/>
      <c r="N27" s="90"/>
      <c r="O27" s="20"/>
      <c r="P27" s="20"/>
      <c r="Q27" s="20"/>
    </row>
    <row r="28" spans="1:17" ht="18" customHeight="1" x14ac:dyDescent="0.3">
      <c r="A28" s="20"/>
      <c r="B28" s="88"/>
      <c r="C28" s="109"/>
      <c r="D28" s="109"/>
      <c r="E28" s="90"/>
      <c r="F28" s="90"/>
      <c r="G28" s="90"/>
      <c r="H28" s="90"/>
      <c r="I28" s="90"/>
      <c r="J28" s="90"/>
      <c r="K28" s="90"/>
      <c r="L28" s="90"/>
      <c r="M28" s="89"/>
      <c r="N28" s="90"/>
      <c r="O28" s="20"/>
      <c r="P28" s="20"/>
      <c r="Q28" s="20"/>
    </row>
    <row r="29" spans="1:17" ht="18" customHeight="1" x14ac:dyDescent="0.3">
      <c r="A29" s="20"/>
      <c r="B29" s="88"/>
      <c r="C29" s="109" t="s">
        <v>1522</v>
      </c>
      <c r="D29" s="109"/>
      <c r="E29" s="90"/>
      <c r="F29" s="90"/>
      <c r="G29" s="90"/>
      <c r="H29" s="90"/>
      <c r="I29" s="90"/>
      <c r="J29" s="90"/>
      <c r="K29" s="90"/>
      <c r="L29" s="90"/>
      <c r="M29" s="89"/>
      <c r="N29" s="90"/>
      <c r="O29" s="20"/>
      <c r="P29" s="20"/>
      <c r="Q29" s="20"/>
    </row>
    <row r="30" spans="1:17" ht="18" customHeight="1" x14ac:dyDescent="0.3">
      <c r="A30" s="20"/>
      <c r="B30" s="88"/>
      <c r="C30" s="109"/>
      <c r="D30" s="109"/>
      <c r="E30" s="90"/>
      <c r="F30" s="90"/>
      <c r="G30" s="90"/>
      <c r="H30" s="90"/>
      <c r="I30" s="90"/>
      <c r="J30" s="90"/>
      <c r="K30" s="90"/>
      <c r="L30" s="90"/>
      <c r="M30" s="89"/>
      <c r="N30" s="90"/>
      <c r="O30" s="20"/>
      <c r="P30" s="20"/>
      <c r="Q30" s="20"/>
    </row>
    <row r="31" spans="1:17" ht="18" customHeight="1" x14ac:dyDescent="0.3">
      <c r="A31" s="20"/>
      <c r="B31" s="88"/>
      <c r="C31" s="109" t="s">
        <v>1523</v>
      </c>
      <c r="D31" s="109"/>
      <c r="E31" s="90"/>
      <c r="F31" s="90"/>
      <c r="G31" s="90"/>
      <c r="H31" s="90"/>
      <c r="I31" s="90"/>
      <c r="J31" s="90"/>
      <c r="K31" s="90"/>
      <c r="L31" s="90"/>
      <c r="M31" s="89"/>
      <c r="N31" s="90"/>
      <c r="O31" s="20"/>
      <c r="P31" s="20"/>
      <c r="Q31" s="20"/>
    </row>
    <row r="32" spans="1:17" ht="18" customHeight="1" x14ac:dyDescent="0.3">
      <c r="A32" s="20"/>
      <c r="B32" s="88"/>
      <c r="C32" s="109"/>
      <c r="D32" s="109"/>
      <c r="E32" s="90"/>
      <c r="F32" s="90"/>
      <c r="G32" s="90"/>
      <c r="H32" s="90"/>
      <c r="I32" s="90"/>
      <c r="J32" s="90"/>
      <c r="K32" s="90"/>
      <c r="L32" s="90"/>
      <c r="M32" s="89"/>
      <c r="N32" s="90"/>
      <c r="O32" s="20"/>
      <c r="P32" s="20"/>
      <c r="Q32" s="20"/>
    </row>
    <row r="33" spans="1:17" ht="18" customHeight="1" x14ac:dyDescent="0.3">
      <c r="A33" s="20"/>
      <c r="B33" s="88"/>
      <c r="C33" s="109" t="s">
        <v>1524</v>
      </c>
      <c r="D33" s="90"/>
      <c r="E33" s="90"/>
      <c r="F33" s="90"/>
      <c r="G33" s="90"/>
      <c r="H33" s="90"/>
      <c r="I33" s="90"/>
      <c r="J33" s="90"/>
      <c r="K33" s="90"/>
      <c r="L33" s="90"/>
      <c r="M33" s="89"/>
      <c r="N33" s="90"/>
      <c r="O33" s="20"/>
      <c r="P33" s="20"/>
      <c r="Q33" s="20"/>
    </row>
    <row r="34" spans="1:17" ht="18" customHeight="1" x14ac:dyDescent="0.3">
      <c r="A34" s="20"/>
      <c r="B34" s="88"/>
      <c r="C34" s="109"/>
      <c r="D34" s="90"/>
      <c r="E34" s="90"/>
      <c r="F34" s="90"/>
      <c r="G34" s="90"/>
      <c r="H34" s="90"/>
      <c r="I34" s="90"/>
      <c r="J34" s="90"/>
      <c r="K34" s="90"/>
      <c r="L34" s="90"/>
      <c r="M34" s="89"/>
      <c r="N34" s="90"/>
      <c r="O34" s="20"/>
      <c r="P34" s="20"/>
      <c r="Q34" s="20"/>
    </row>
    <row r="35" spans="1:17" s="30" customFormat="1" ht="18" customHeight="1" x14ac:dyDescent="0.3">
      <c r="A35" s="20"/>
      <c r="B35" s="88"/>
      <c r="C35" s="72" t="s">
        <v>3</v>
      </c>
      <c r="D35" s="110" t="s">
        <v>4</v>
      </c>
      <c r="E35" s="111"/>
      <c r="F35" s="111"/>
      <c r="G35" s="111"/>
      <c r="H35" s="111"/>
      <c r="I35" s="111"/>
      <c r="J35" s="111"/>
      <c r="K35" s="111"/>
      <c r="L35" s="111"/>
      <c r="M35" s="89"/>
      <c r="N35" s="90"/>
      <c r="O35" s="20"/>
      <c r="P35" s="20"/>
      <c r="Q35" s="20"/>
    </row>
    <row r="36" spans="1:17" s="46" customFormat="1" ht="18" customHeight="1" x14ac:dyDescent="0.3">
      <c r="B36" s="80"/>
      <c r="C36" s="72" t="s">
        <v>5</v>
      </c>
      <c r="D36" s="83">
        <v>44007</v>
      </c>
      <c r="E36" s="82"/>
      <c r="F36" s="82"/>
      <c r="G36" s="82"/>
      <c r="H36" s="82"/>
      <c r="I36" s="82"/>
      <c r="J36" s="82"/>
      <c r="K36" s="82"/>
      <c r="L36" s="82"/>
      <c r="M36" s="81"/>
      <c r="N36" s="82"/>
    </row>
    <row r="37" spans="1:17" x14ac:dyDescent="0.3">
      <c r="A37" s="20"/>
      <c r="B37" s="88"/>
      <c r="C37" s="111" t="s">
        <v>6</v>
      </c>
      <c r="D37" s="111"/>
      <c r="E37" s="90"/>
      <c r="F37" s="90"/>
      <c r="G37" s="90"/>
      <c r="H37" s="90"/>
      <c r="I37" s="90"/>
      <c r="J37" s="90"/>
      <c r="K37" s="90"/>
      <c r="L37" s="90"/>
      <c r="M37" s="89"/>
      <c r="N37" s="90"/>
      <c r="O37" s="20"/>
      <c r="P37" s="20"/>
      <c r="Q37" s="20"/>
    </row>
    <row r="38" spans="1:17" s="46" customFormat="1" ht="15" thickBot="1" x14ac:dyDescent="0.35">
      <c r="B38" s="84"/>
      <c r="C38" s="85"/>
      <c r="D38" s="85"/>
      <c r="E38" s="85"/>
      <c r="F38" s="85"/>
      <c r="G38" s="85"/>
      <c r="H38" s="85"/>
      <c r="I38" s="85"/>
      <c r="J38" s="85"/>
      <c r="K38" s="85"/>
      <c r="L38" s="85"/>
      <c r="M38" s="86"/>
      <c r="N38" s="82"/>
    </row>
    <row r="39" spans="1:17" x14ac:dyDescent="0.3">
      <c r="A39" s="20"/>
      <c r="B39" s="90"/>
      <c r="C39" s="90"/>
      <c r="D39" s="90"/>
      <c r="E39" s="90"/>
      <c r="F39" s="90"/>
      <c r="G39" s="90"/>
      <c r="H39" s="90"/>
      <c r="I39" s="90"/>
      <c r="J39" s="90"/>
      <c r="K39" s="90"/>
      <c r="L39" s="90"/>
      <c r="M39" s="90"/>
      <c r="N39" s="90"/>
      <c r="O39" s="20"/>
      <c r="P39" s="20"/>
      <c r="Q39" s="20"/>
    </row>
    <row r="40" spans="1:17" x14ac:dyDescent="0.3">
      <c r="A40" s="20"/>
      <c r="B40" s="20"/>
      <c r="C40" s="20"/>
      <c r="D40" s="90"/>
      <c r="E40" s="20"/>
      <c r="F40" s="20"/>
      <c r="G40" s="20"/>
      <c r="H40" s="20"/>
      <c r="I40" s="20"/>
      <c r="J40" s="20"/>
      <c r="K40" s="20"/>
      <c r="L40" s="20"/>
      <c r="M40" s="20"/>
      <c r="N40" s="90"/>
      <c r="O40" s="20"/>
      <c r="P40" s="20"/>
      <c r="Q40" s="20"/>
    </row>
    <row r="41" spans="1:17" x14ac:dyDescent="0.3">
      <c r="A41" s="20"/>
      <c r="B41" s="20"/>
      <c r="C41" s="20"/>
      <c r="D41" s="20"/>
      <c r="E41" s="20"/>
      <c r="F41" s="20"/>
      <c r="G41" s="20"/>
      <c r="H41" s="20"/>
      <c r="I41" s="20"/>
      <c r="J41" s="20"/>
      <c r="K41" s="20"/>
      <c r="L41" s="20"/>
      <c r="M41" s="20"/>
      <c r="N41" s="90"/>
      <c r="O41" s="20"/>
      <c r="P41" s="20"/>
      <c r="Q41" s="20"/>
    </row>
    <row r="42" spans="1:17" x14ac:dyDescent="0.3">
      <c r="A42" s="20"/>
      <c r="B42" s="20"/>
      <c r="C42" s="20"/>
      <c r="D42" s="20"/>
      <c r="E42" s="20"/>
      <c r="F42" s="20"/>
      <c r="G42" s="20"/>
      <c r="H42" s="20"/>
      <c r="I42" s="20"/>
      <c r="J42" s="20"/>
      <c r="K42" s="20"/>
      <c r="L42" s="20"/>
      <c r="M42" s="20"/>
      <c r="N42" s="90"/>
      <c r="O42" s="20"/>
      <c r="P42" s="20"/>
      <c r="Q42" s="20"/>
    </row>
    <row r="43" spans="1:17" x14ac:dyDescent="0.3">
      <c r="A43" s="20"/>
      <c r="B43" s="20"/>
      <c r="C43" s="20"/>
      <c r="D43" s="20"/>
      <c r="E43" s="20"/>
      <c r="F43" s="20"/>
      <c r="G43" s="20"/>
      <c r="H43" s="20"/>
      <c r="I43" s="20"/>
      <c r="J43" s="20"/>
      <c r="K43" s="20"/>
      <c r="L43" s="20"/>
      <c r="M43" s="20"/>
      <c r="N43" s="90"/>
      <c r="O43" s="20"/>
      <c r="P43" s="20"/>
      <c r="Q43" s="20"/>
    </row>
    <row r="44" spans="1:17" x14ac:dyDescent="0.3">
      <c r="A44" s="20"/>
      <c r="B44" s="20"/>
      <c r="C44" s="20"/>
      <c r="D44" s="20"/>
      <c r="E44" s="20"/>
      <c r="F44" s="20"/>
      <c r="G44" s="20"/>
      <c r="H44" s="20"/>
      <c r="I44" s="20"/>
      <c r="J44" s="20"/>
      <c r="K44" s="20"/>
      <c r="L44" s="20"/>
      <c r="M44" s="20"/>
      <c r="N44" s="90"/>
      <c r="O44" s="20"/>
      <c r="P44" s="20"/>
      <c r="Q44" s="20"/>
    </row>
    <row r="45" spans="1:17" x14ac:dyDescent="0.3">
      <c r="A45" s="20"/>
      <c r="B45" s="20"/>
      <c r="C45" s="20"/>
      <c r="D45" s="20"/>
      <c r="E45" s="20"/>
      <c r="F45" s="20"/>
      <c r="G45" s="20"/>
      <c r="H45" s="20"/>
      <c r="I45" s="20"/>
      <c r="J45" s="20"/>
      <c r="K45" s="20"/>
      <c r="L45" s="20"/>
      <c r="M45" s="20"/>
      <c r="N45" s="90"/>
      <c r="O45" s="20"/>
      <c r="P45" s="20"/>
      <c r="Q45" s="20"/>
    </row>
    <row r="46" spans="1:17" x14ac:dyDescent="0.3">
      <c r="A46" s="20"/>
      <c r="B46" s="20"/>
      <c r="C46" s="20"/>
      <c r="D46" s="90"/>
      <c r="E46" s="20"/>
      <c r="F46" s="20"/>
      <c r="G46" s="20"/>
      <c r="H46" s="20"/>
      <c r="I46" s="20"/>
      <c r="J46" s="20"/>
      <c r="K46" s="20"/>
      <c r="L46" s="20"/>
      <c r="M46" s="20"/>
      <c r="N46" s="90"/>
      <c r="O46" s="20"/>
      <c r="P46" s="20"/>
      <c r="Q46" s="20"/>
    </row>
    <row r="47" spans="1:17" x14ac:dyDescent="0.3">
      <c r="A47" s="20"/>
      <c r="B47" s="20"/>
      <c r="C47" s="20"/>
      <c r="D47" s="90"/>
      <c r="E47" s="20"/>
      <c r="F47" s="20"/>
      <c r="G47" s="20"/>
      <c r="H47" s="20"/>
      <c r="I47" s="20"/>
      <c r="J47" s="20"/>
      <c r="K47" s="20"/>
      <c r="L47" s="20"/>
      <c r="M47" s="20"/>
      <c r="N47" s="90"/>
      <c r="O47" s="20"/>
      <c r="P47" s="20"/>
      <c r="Q47" s="20"/>
    </row>
    <row r="48" spans="1:17" x14ac:dyDescent="0.3">
      <c r="A48" s="20"/>
      <c r="B48" s="20"/>
      <c r="C48" s="20"/>
      <c r="D48" s="20"/>
      <c r="E48" s="20"/>
      <c r="F48" s="20"/>
      <c r="G48" s="20"/>
      <c r="H48" s="20"/>
      <c r="I48" s="20"/>
      <c r="J48" s="20"/>
      <c r="K48" s="20"/>
      <c r="L48" s="20"/>
      <c r="M48" s="20"/>
      <c r="N48" s="90"/>
      <c r="O48" s="20"/>
      <c r="P48" s="20"/>
      <c r="Q48" s="20"/>
    </row>
    <row r="49" spans="14:14" s="46" customFormat="1" x14ac:dyDescent="0.3">
      <c r="N49" s="82"/>
    </row>
  </sheetData>
  <mergeCells count="3">
    <mergeCell ref="C6:L6"/>
    <mergeCell ref="C4:L4"/>
    <mergeCell ref="C3:L3"/>
  </mergeCells>
  <hyperlinks>
    <hyperlink ref="D35" r:id="rId1" xr:uid="{00000000-0004-0000-0000-000000000000}"/>
    <hyperlink ref="C9" location="'Tables'!A1" display="1. Tables" xr:uid="{8F4A14AF-4E74-4B60-8F3A-4FE90A508EBD}"/>
    <hyperlink ref="C11" location="'Summary'!A1" display="2. Summary" xr:uid="{577A0DFC-3753-484E-B4E1-C8D4F00BEC1F}"/>
    <hyperlink ref="C13" location="'HE Funding &amp; Resources'!A1" display="3. HE Funding &amp; Resources" xr:uid="{BF1D1864-BA93-4D91-B38E-161F054F6E49}"/>
    <hyperlink ref="C15" location="'HE Grant Spend (Regional)'!A1" display="4. HE Grant Spend (Regional)" xr:uid="{DB9A2D13-3D28-4401-B56F-B2F65D1B2B13}"/>
    <hyperlink ref="C17" location="'Funding &amp; Resources EH'!A1" display="5. Funding &amp; Resources EH" xr:uid="{4D64091A-BF1B-4810-92EB-3C82D341930B}"/>
    <hyperlink ref="C19" location="'Funding &amp; Resources NLHF'!A1" display="6. Funding &amp; Resources NLHF" xr:uid="{E44DA1D4-2757-45DB-93CA-73A6C72B050F}"/>
    <hyperlink ref="C21" location="'Public Sector Funding'!A1" display="7. Public Sector Funding" xr:uid="{18AC2769-62D7-4473-931E-B34C68B6F2B7}"/>
    <hyperlink ref="C23" location="'Funding Voluntary Sector'!A1" display="8. Funding Voluntary Sector" xr:uid="{450740DF-6EF6-4F6B-A9FA-65C053B886E5}"/>
    <hyperlink ref="C25" location="'Funding Private Sector'!A1" display="9. Funding Private Sector" xr:uid="{600F769E-83C2-46FA-B223-A4E03F17DB18}"/>
    <hyperlink ref="C27" location="'Natural Environment Funding'!A1" display="10. Natural Environment Funding" xr:uid="{86D99A34-406F-497C-949F-62D8B07BC44D}"/>
    <hyperlink ref="C29" location="'Capacity - Employment'!A1" display="11. Capacity - Employment" xr:uid="{A27C975A-B580-45AA-A809-14424EF17EBB}"/>
    <hyperlink ref="C31" location="'Capacity - Employment LAs'!A1" display="12. Capacity - Employment LAs" xr:uid="{83CBE89D-41BF-4B46-9FC2-3A3830F275F6}"/>
    <hyperlink ref="C33" location="'Skills - apprent. and training'!A1" display="13. Skills - apprent. and training" xr:uid="{72EF2AA5-A432-4814-8F14-EE1066221258}"/>
  </hyperlinks>
  <pageMargins left="0.7" right="0.7" top="0.75" bottom="0.75" header="0.3" footer="0.3"/>
  <pageSetup paperSize="9" orientation="portrait"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C23"/>
  <sheetViews>
    <sheetView showGridLines="0" zoomScaleNormal="100" workbookViewId="0">
      <selection activeCell="B1" sqref="B1"/>
    </sheetView>
  </sheetViews>
  <sheetFormatPr defaultRowHeight="14.4" x14ac:dyDescent="0.3"/>
  <cols>
    <col min="1" max="1" width="163.44140625" customWidth="1"/>
  </cols>
  <sheetData>
    <row r="1" spans="1:3" x14ac:dyDescent="0.3">
      <c r="A1" s="130" t="s">
        <v>7</v>
      </c>
      <c r="B1" s="124"/>
      <c r="C1" s="124"/>
    </row>
    <row r="2" spans="1:3" x14ac:dyDescent="0.3">
      <c r="A2" s="124"/>
      <c r="B2" s="124"/>
      <c r="C2" s="124"/>
    </row>
    <row r="3" spans="1:3" s="40" customFormat="1" ht="31.2" x14ac:dyDescent="0.6">
      <c r="A3" s="95" t="s">
        <v>1483</v>
      </c>
      <c r="B3" s="95"/>
      <c r="C3" s="95"/>
    </row>
    <row r="4" spans="1:3" ht="28.8" x14ac:dyDescent="0.3">
      <c r="A4" s="126" t="s">
        <v>390</v>
      </c>
      <c r="B4" s="124"/>
      <c r="C4" s="124"/>
    </row>
    <row r="5" spans="1:3" x14ac:dyDescent="0.3">
      <c r="A5" s="124"/>
      <c r="B5" s="124"/>
      <c r="C5" s="124"/>
    </row>
    <row r="6" spans="1:3" s="3" customFormat="1" x14ac:dyDescent="0.3">
      <c r="A6" s="126" t="s">
        <v>391</v>
      </c>
      <c r="B6" s="126"/>
      <c r="C6" s="124"/>
    </row>
    <row r="7" spans="1:3" s="3" customFormat="1" ht="28.8" x14ac:dyDescent="0.3">
      <c r="A7" s="126" t="s">
        <v>392</v>
      </c>
      <c r="B7" s="126"/>
      <c r="C7" s="126"/>
    </row>
    <row r="8" spans="1:3" s="3" customFormat="1" x14ac:dyDescent="0.3">
      <c r="A8" s="126" t="s">
        <v>393</v>
      </c>
      <c r="B8" s="126"/>
      <c r="C8" s="126"/>
    </row>
    <row r="9" spans="1:3" s="3" customFormat="1" x14ac:dyDescent="0.3">
      <c r="A9" s="126"/>
      <c r="B9" s="126"/>
      <c r="C9" s="126"/>
    </row>
    <row r="10" spans="1:3" s="3" customFormat="1" x14ac:dyDescent="0.3">
      <c r="A10" s="126" t="s">
        <v>394</v>
      </c>
      <c r="B10" s="126"/>
      <c r="C10" s="124"/>
    </row>
    <row r="11" spans="1:3" s="3" customFormat="1" x14ac:dyDescent="0.3">
      <c r="A11" s="126" t="s">
        <v>395</v>
      </c>
      <c r="B11" s="126"/>
      <c r="C11" s="126"/>
    </row>
    <row r="12" spans="1:3" s="3" customFormat="1" x14ac:dyDescent="0.3">
      <c r="A12" s="126" t="s">
        <v>396</v>
      </c>
      <c r="B12" s="126"/>
      <c r="C12" s="126"/>
    </row>
    <row r="13" spans="1:3" s="3" customFormat="1" x14ac:dyDescent="0.3">
      <c r="A13" s="126" t="s">
        <v>397</v>
      </c>
      <c r="B13" s="126"/>
      <c r="C13" s="126"/>
    </row>
    <row r="14" spans="1:3" s="3" customFormat="1" x14ac:dyDescent="0.3">
      <c r="A14" s="126" t="s">
        <v>398</v>
      </c>
      <c r="B14" s="126"/>
      <c r="C14" s="126"/>
    </row>
    <row r="15" spans="1:3" s="3" customFormat="1" x14ac:dyDescent="0.3">
      <c r="A15" s="126" t="s">
        <v>399</v>
      </c>
      <c r="B15" s="126"/>
      <c r="C15" s="126"/>
    </row>
    <row r="16" spans="1:3" s="3" customFormat="1" ht="28.8" x14ac:dyDescent="0.3">
      <c r="A16" s="126" t="s">
        <v>400</v>
      </c>
      <c r="B16" s="126"/>
      <c r="C16" s="126"/>
    </row>
    <row r="17" spans="1:3" s="3" customFormat="1" x14ac:dyDescent="0.3">
      <c r="A17" s="126" t="s">
        <v>401</v>
      </c>
      <c r="B17" s="126"/>
      <c r="C17" s="126"/>
    </row>
    <row r="18" spans="1:3" s="3" customFormat="1" x14ac:dyDescent="0.3">
      <c r="A18" s="126"/>
      <c r="B18" s="126"/>
      <c r="C18" s="126"/>
    </row>
    <row r="19" spans="1:3" s="3" customFormat="1" x14ac:dyDescent="0.3">
      <c r="A19" s="126" t="s">
        <v>402</v>
      </c>
      <c r="B19" s="126"/>
      <c r="C19" s="124"/>
    </row>
    <row r="20" spans="1:3" s="3" customFormat="1" x14ac:dyDescent="0.3">
      <c r="A20" s="126" t="s">
        <v>403</v>
      </c>
      <c r="B20" s="126"/>
      <c r="C20" s="126"/>
    </row>
    <row r="21" spans="1:3" s="3" customFormat="1" x14ac:dyDescent="0.3">
      <c r="A21" s="126"/>
      <c r="B21" s="126"/>
      <c r="C21" s="126"/>
    </row>
    <row r="22" spans="1:3" s="3" customFormat="1" x14ac:dyDescent="0.3">
      <c r="A22" s="126" t="s">
        <v>39</v>
      </c>
      <c r="B22" s="126"/>
      <c r="C22" s="124"/>
    </row>
    <row r="23" spans="1:3" s="3" customFormat="1" x14ac:dyDescent="0.3">
      <c r="A23" s="126" t="s">
        <v>404</v>
      </c>
      <c r="B23" s="126"/>
      <c r="C23" s="126"/>
    </row>
  </sheetData>
  <hyperlinks>
    <hyperlink ref="A1" location="'Contents'!B7" display="⇐ Return to contents" xr:uid="{4BB3300E-2EE4-46BD-B3E3-8F02C85FB4B8}"/>
  </hyperlinks>
  <pageMargins left="0.7" right="0.7" top="0.75" bottom="0.75" header="0.3" footer="0.3"/>
  <tableParts count="4">
    <tablePart r:id="rId1"/>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125"/>
  <sheetViews>
    <sheetView showGridLines="0" zoomScaleNormal="100" workbookViewId="0">
      <selection activeCell="B1" sqref="B1"/>
    </sheetView>
  </sheetViews>
  <sheetFormatPr defaultRowHeight="14.4" x14ac:dyDescent="0.3"/>
  <cols>
    <col min="1" max="1" width="82.6640625" customWidth="1"/>
    <col min="2" max="2" width="46.6640625" style="6" customWidth="1"/>
    <col min="3" max="3" width="27.44140625" style="6" customWidth="1"/>
    <col min="4" max="4" width="27.44140625" customWidth="1"/>
    <col min="5" max="6" width="27.44140625" style="10" customWidth="1"/>
  </cols>
  <sheetData>
    <row r="1" spans="1:8" x14ac:dyDescent="0.3">
      <c r="A1" s="130" t="s">
        <v>7</v>
      </c>
      <c r="B1" s="124"/>
      <c r="C1" s="133"/>
      <c r="D1" s="124"/>
      <c r="E1" s="197"/>
      <c r="F1" s="197"/>
      <c r="G1" s="124"/>
      <c r="H1" s="124"/>
    </row>
    <row r="2" spans="1:8" x14ac:dyDescent="0.3">
      <c r="A2" s="124"/>
      <c r="B2" s="133"/>
      <c r="C2" s="133"/>
      <c r="D2" s="124"/>
      <c r="E2" s="197"/>
      <c r="F2" s="197"/>
      <c r="G2" s="124"/>
      <c r="H2" s="124"/>
    </row>
    <row r="3" spans="1:8" s="40" customFormat="1" ht="31.2" x14ac:dyDescent="0.6">
      <c r="A3" s="95" t="s">
        <v>1482</v>
      </c>
      <c r="B3" s="95"/>
      <c r="C3" s="95"/>
      <c r="D3" s="95"/>
      <c r="E3" s="95"/>
      <c r="F3" s="95"/>
      <c r="G3" s="95"/>
      <c r="H3" s="95"/>
    </row>
    <row r="4" spans="1:8" ht="48" customHeight="1" x14ac:dyDescent="0.3">
      <c r="A4" s="249" t="s">
        <v>405</v>
      </c>
      <c r="B4" s="249"/>
      <c r="C4" s="249"/>
      <c r="D4" s="249"/>
      <c r="E4" s="197"/>
      <c r="F4" s="197"/>
      <c r="G4" s="124"/>
      <c r="H4" s="124"/>
    </row>
    <row r="5" spans="1:8" ht="38.4" customHeight="1" x14ac:dyDescent="0.3">
      <c r="A5" s="249" t="s">
        <v>406</v>
      </c>
      <c r="B5" s="249"/>
      <c r="C5" s="249"/>
      <c r="D5" s="249"/>
      <c r="E5" s="197"/>
      <c r="F5" s="197"/>
      <c r="G5" s="124"/>
      <c r="H5" s="124"/>
    </row>
    <row r="6" spans="1:8" ht="78" customHeight="1" x14ac:dyDescent="0.3">
      <c r="A6" s="249" t="s">
        <v>407</v>
      </c>
      <c r="B6" s="249"/>
      <c r="C6" s="249"/>
      <c r="D6" s="249"/>
      <c r="E6" s="197"/>
      <c r="F6" s="197"/>
      <c r="G6" s="124"/>
      <c r="H6" s="124"/>
    </row>
    <row r="7" spans="1:8" x14ac:dyDescent="0.3">
      <c r="A7" s="124"/>
      <c r="B7" s="133"/>
      <c r="C7" s="133"/>
      <c r="D7" s="124"/>
      <c r="E7" s="197"/>
      <c r="F7" s="197"/>
      <c r="G7" s="124"/>
      <c r="H7" s="124"/>
    </row>
    <row r="8" spans="1:8" s="39" customFormat="1" ht="18" x14ac:dyDescent="0.35">
      <c r="A8" s="108" t="s">
        <v>408</v>
      </c>
      <c r="B8" s="108"/>
      <c r="C8" s="108"/>
      <c r="D8" s="108"/>
      <c r="E8" s="108"/>
      <c r="F8" s="108"/>
      <c r="G8" s="108"/>
      <c r="H8" s="108"/>
    </row>
    <row r="9" spans="1:8" s="21" customFormat="1" x14ac:dyDescent="0.3">
      <c r="A9" s="252" t="s">
        <v>409</v>
      </c>
      <c r="B9" s="253"/>
      <c r="C9" s="253"/>
      <c r="D9" s="253"/>
      <c r="E9" s="253"/>
      <c r="F9" s="253"/>
      <c r="G9" s="124"/>
      <c r="H9" s="124"/>
    </row>
    <row r="10" spans="1:8" s="31" customFormat="1" x14ac:dyDescent="0.3">
      <c r="A10" s="198" t="s">
        <v>410</v>
      </c>
      <c r="B10" s="199" t="s">
        <v>411</v>
      </c>
      <c r="C10" s="199" t="s">
        <v>412</v>
      </c>
      <c r="D10" s="198" t="s">
        <v>413</v>
      </c>
      <c r="E10" s="200" t="s">
        <v>414</v>
      </c>
      <c r="F10" s="200" t="s">
        <v>415</v>
      </c>
      <c r="G10" s="126"/>
      <c r="H10" s="126"/>
    </row>
    <row r="11" spans="1:8" s="21" customFormat="1" x14ac:dyDescent="0.3">
      <c r="A11" s="124" t="s">
        <v>416</v>
      </c>
      <c r="B11" s="201">
        <v>11</v>
      </c>
      <c r="C11" s="133">
        <v>535669.42999999993</v>
      </c>
      <c r="D11" s="124" t="s">
        <v>417</v>
      </c>
      <c r="E11" s="202">
        <f>Countryside_Stewardship_Agreements___2020_total[[#This Row],[Lifetime of agreement value]]/2</f>
        <v>267834.71499999997</v>
      </c>
      <c r="F11" s="202">
        <v>535669.42999999993</v>
      </c>
      <c r="G11" s="124"/>
      <c r="H11" s="124"/>
    </row>
    <row r="12" spans="1:8" s="21" customFormat="1" x14ac:dyDescent="0.3">
      <c r="A12" s="124" t="s">
        <v>418</v>
      </c>
      <c r="B12" s="201">
        <v>8</v>
      </c>
      <c r="C12" s="133">
        <v>431273.6</v>
      </c>
      <c r="D12" s="124" t="s">
        <v>417</v>
      </c>
      <c r="E12" s="202">
        <f>Countryside_Stewardship_Agreements___2020_total[[#This Row],[Lifetime of agreement value]]/2</f>
        <v>215636.8</v>
      </c>
      <c r="F12" s="202">
        <v>431273.6</v>
      </c>
      <c r="G12" s="124"/>
      <c r="H12" s="124"/>
    </row>
    <row r="13" spans="1:8" s="21" customFormat="1" x14ac:dyDescent="0.3">
      <c r="A13" s="124" t="s">
        <v>419</v>
      </c>
      <c r="B13" s="201">
        <v>9</v>
      </c>
      <c r="C13" s="133">
        <v>27</v>
      </c>
      <c r="D13" s="124" t="s">
        <v>420</v>
      </c>
      <c r="E13" s="202">
        <v>7830</v>
      </c>
      <c r="F13" s="202">
        <v>7830</v>
      </c>
      <c r="G13" s="124"/>
      <c r="H13" s="124"/>
    </row>
    <row r="14" spans="1:8" s="21" customFormat="1" x14ac:dyDescent="0.3">
      <c r="A14" s="124" t="s">
        <v>421</v>
      </c>
      <c r="B14" s="201">
        <v>521</v>
      </c>
      <c r="C14" s="133">
        <v>23.16</v>
      </c>
      <c r="D14" s="124" t="s">
        <v>422</v>
      </c>
      <c r="E14" s="202">
        <v>752700</v>
      </c>
      <c r="F14" s="202">
        <v>3848000</v>
      </c>
      <c r="G14" s="124"/>
      <c r="H14" s="124"/>
    </row>
    <row r="15" spans="1:8" s="21" customFormat="1" x14ac:dyDescent="0.3">
      <c r="A15" s="124" t="s">
        <v>423</v>
      </c>
      <c r="B15" s="201">
        <v>47</v>
      </c>
      <c r="C15" s="133">
        <v>299.12</v>
      </c>
      <c r="D15" s="124" t="s">
        <v>422</v>
      </c>
      <c r="E15" s="202">
        <v>127126</v>
      </c>
      <c r="F15" s="202">
        <v>635630</v>
      </c>
      <c r="G15" s="124"/>
      <c r="H15" s="124"/>
    </row>
    <row r="16" spans="1:8" s="21" customFormat="1" x14ac:dyDescent="0.3">
      <c r="A16" s="124" t="s">
        <v>424</v>
      </c>
      <c r="B16" s="201">
        <v>20</v>
      </c>
      <c r="C16" s="133">
        <v>362.07</v>
      </c>
      <c r="D16" s="124" t="s">
        <v>422</v>
      </c>
      <c r="E16" s="202">
        <v>28603.53</v>
      </c>
      <c r="F16" s="202">
        <v>200924.64999999994</v>
      </c>
      <c r="G16" s="124"/>
      <c r="H16" s="124"/>
    </row>
    <row r="17" spans="1:8" s="21" customFormat="1" x14ac:dyDescent="0.3">
      <c r="A17" s="124" t="s">
        <v>425</v>
      </c>
      <c r="B17" s="201">
        <v>34</v>
      </c>
      <c r="C17" s="133">
        <v>98.7</v>
      </c>
      <c r="D17" s="124" t="s">
        <v>422</v>
      </c>
      <c r="E17" s="202">
        <v>13521.9</v>
      </c>
      <c r="F17" s="202">
        <v>70993.399999999994</v>
      </c>
      <c r="G17" s="124"/>
      <c r="H17" s="124"/>
    </row>
    <row r="18" spans="1:8" s="21" customFormat="1" x14ac:dyDescent="0.3">
      <c r="A18" s="124" t="s">
        <v>426</v>
      </c>
      <c r="B18" s="201">
        <v>119</v>
      </c>
      <c r="C18" s="133">
        <v>1200.3399999999999</v>
      </c>
      <c r="D18" s="124" t="s">
        <v>422</v>
      </c>
      <c r="E18" s="202">
        <v>36010.199999999997</v>
      </c>
      <c r="F18" s="202">
        <v>214158</v>
      </c>
      <c r="G18" s="124"/>
      <c r="H18" s="124"/>
    </row>
    <row r="19" spans="1:8" s="21" customFormat="1" x14ac:dyDescent="0.3">
      <c r="A19" s="124" t="s">
        <v>427</v>
      </c>
      <c r="B19" s="201">
        <v>3</v>
      </c>
      <c r="C19" s="133">
        <v>2.0699999999999998</v>
      </c>
      <c r="D19" s="124" t="s">
        <v>422</v>
      </c>
      <c r="E19" s="202">
        <v>910.8</v>
      </c>
      <c r="F19" s="202">
        <v>4554</v>
      </c>
      <c r="G19" s="124"/>
      <c r="H19" s="124"/>
    </row>
    <row r="20" spans="1:8" s="21" customFormat="1" x14ac:dyDescent="0.3">
      <c r="A20" s="124" t="s">
        <v>428</v>
      </c>
      <c r="B20" s="201">
        <v>0</v>
      </c>
      <c r="C20" s="133">
        <v>0</v>
      </c>
      <c r="D20" s="124" t="s">
        <v>422</v>
      </c>
      <c r="E20" s="203">
        <v>0</v>
      </c>
      <c r="F20" s="202">
        <v>0</v>
      </c>
      <c r="G20" s="124"/>
      <c r="H20" s="124"/>
    </row>
    <row r="21" spans="1:8" s="21" customFormat="1" x14ac:dyDescent="0.3">
      <c r="A21" s="124" t="s">
        <v>429</v>
      </c>
      <c r="B21" s="201">
        <v>32</v>
      </c>
      <c r="C21" s="133">
        <v>0.63</v>
      </c>
      <c r="D21" s="124" t="s">
        <v>422</v>
      </c>
      <c r="E21" s="202">
        <v>42399</v>
      </c>
      <c r="F21" s="202">
        <v>228820</v>
      </c>
      <c r="G21" s="124"/>
      <c r="H21" s="124"/>
    </row>
    <row r="22" spans="1:8" s="21" customFormat="1" x14ac:dyDescent="0.3">
      <c r="A22" s="124" t="s">
        <v>430</v>
      </c>
      <c r="B22" s="201">
        <v>11</v>
      </c>
      <c r="C22" s="133">
        <v>104.52</v>
      </c>
      <c r="D22" s="124" t="s">
        <v>422</v>
      </c>
      <c r="E22" s="202">
        <v>18186.48</v>
      </c>
      <c r="F22" s="202">
        <v>96926.7</v>
      </c>
      <c r="G22" s="124"/>
      <c r="H22" s="124"/>
    </row>
    <row r="23" spans="1:8" s="21" customFormat="1" x14ac:dyDescent="0.3">
      <c r="A23" s="124" t="s">
        <v>431</v>
      </c>
      <c r="B23" s="204">
        <v>7</v>
      </c>
      <c r="C23" s="205">
        <v>7</v>
      </c>
      <c r="D23" s="113" t="s">
        <v>420</v>
      </c>
      <c r="E23" s="206">
        <v>7700</v>
      </c>
      <c r="F23" s="206">
        <v>7700</v>
      </c>
      <c r="G23" s="124"/>
      <c r="H23" s="124"/>
    </row>
    <row r="24" spans="1:8" s="21" customFormat="1" x14ac:dyDescent="0.3">
      <c r="A24" s="124" t="s">
        <v>432</v>
      </c>
      <c r="B24" s="204">
        <v>19</v>
      </c>
      <c r="C24" s="133">
        <v>103815</v>
      </c>
      <c r="D24" s="113" t="s">
        <v>417</v>
      </c>
      <c r="E24" s="206">
        <f>Countryside_Stewardship_Agreements___2020_total[[#This Row],[Lifetime of agreement value]]/2</f>
        <v>51907.5</v>
      </c>
      <c r="F24" s="202">
        <v>103815</v>
      </c>
      <c r="G24" s="124"/>
      <c r="H24" s="124"/>
    </row>
    <row r="25" spans="1:8" s="21" customFormat="1" x14ac:dyDescent="0.3">
      <c r="A25" s="124" t="s">
        <v>433</v>
      </c>
      <c r="B25" s="204">
        <v>8</v>
      </c>
      <c r="C25" s="133">
        <v>204809.5</v>
      </c>
      <c r="D25" s="113" t="s">
        <v>417</v>
      </c>
      <c r="E25" s="202">
        <f>Countryside_Stewardship_Agreements___2020_total[[#This Row],[Lifetime of agreement value]]/2</f>
        <v>102404.75</v>
      </c>
      <c r="F25" s="202">
        <v>204809.5</v>
      </c>
      <c r="G25" s="124"/>
      <c r="H25" s="124"/>
    </row>
    <row r="26" spans="1:8" s="21" customFormat="1" x14ac:dyDescent="0.3">
      <c r="A26" s="124"/>
      <c r="B26" s="243"/>
      <c r="C26" s="243"/>
      <c r="D26" s="124" t="s">
        <v>137</v>
      </c>
      <c r="E26" s="244">
        <f>SUBTOTAL(109,Countryside_Stewardship_Agreements___2020_total[Annual value])</f>
        <v>1672771.6749999998</v>
      </c>
      <c r="F26" s="244">
        <f>SUBTOTAL(109,Countryside_Stewardship_Agreements___2020_total[Lifetime of agreement value])</f>
        <v>6591104.2800000012</v>
      </c>
      <c r="G26" s="124"/>
      <c r="H26" s="128"/>
    </row>
    <row r="27" spans="1:8" s="21" customFormat="1" x14ac:dyDescent="0.3">
      <c r="A27" s="124"/>
      <c r="B27" s="133"/>
      <c r="C27" s="133"/>
      <c r="D27" s="124"/>
      <c r="E27" s="197"/>
      <c r="F27" s="197"/>
      <c r="G27" s="124"/>
      <c r="H27" s="124"/>
    </row>
    <row r="28" spans="1:8" s="19" customFormat="1" ht="5.0999999999999996" customHeight="1" x14ac:dyDescent="0.3">
      <c r="A28" s="195"/>
      <c r="B28" s="207"/>
      <c r="C28" s="207"/>
      <c r="D28" s="195"/>
      <c r="E28" s="208"/>
      <c r="F28" s="208"/>
      <c r="G28" s="195"/>
      <c r="H28" s="195"/>
    </row>
    <row r="29" spans="1:8" x14ac:dyDescent="0.3">
      <c r="A29" s="124"/>
      <c r="B29" s="133"/>
      <c r="C29" s="133"/>
      <c r="D29" s="124"/>
      <c r="E29" s="197"/>
      <c r="F29" s="197"/>
      <c r="G29" s="124"/>
      <c r="H29" s="124"/>
    </row>
    <row r="30" spans="1:8" s="39" customFormat="1" ht="18" x14ac:dyDescent="0.35">
      <c r="A30" s="108" t="s">
        <v>434</v>
      </c>
      <c r="B30" s="108"/>
      <c r="C30" s="108"/>
      <c r="D30" s="108"/>
      <c r="E30" s="108"/>
      <c r="F30" s="108"/>
      <c r="G30" s="108"/>
      <c r="H30" s="108"/>
    </row>
    <row r="31" spans="1:8" x14ac:dyDescent="0.3">
      <c r="A31" s="252" t="s">
        <v>435</v>
      </c>
      <c r="B31" s="253"/>
      <c r="C31" s="253"/>
      <c r="D31" s="253"/>
      <c r="E31" s="253"/>
      <c r="F31" s="253"/>
      <c r="G31" s="124"/>
      <c r="H31" s="124"/>
    </row>
    <row r="32" spans="1:8" s="31" customFormat="1" x14ac:dyDescent="0.3">
      <c r="A32" s="126" t="s">
        <v>410</v>
      </c>
      <c r="B32" s="135" t="s">
        <v>411</v>
      </c>
      <c r="C32" s="135" t="s">
        <v>412</v>
      </c>
      <c r="D32" s="126" t="s">
        <v>413</v>
      </c>
      <c r="E32" s="209" t="s">
        <v>414</v>
      </c>
      <c r="F32" s="209" t="s">
        <v>415</v>
      </c>
      <c r="G32" s="126"/>
      <c r="H32" s="126"/>
    </row>
    <row r="33" spans="1:8" x14ac:dyDescent="0.3">
      <c r="A33" s="124" t="s">
        <v>436</v>
      </c>
      <c r="B33" s="133">
        <v>8</v>
      </c>
      <c r="C33" s="133">
        <v>286198.95999999996</v>
      </c>
      <c r="D33" s="124" t="s">
        <v>417</v>
      </c>
      <c r="E33" s="197">
        <v>286198.96000000002</v>
      </c>
      <c r="F33" s="197">
        <v>286198.95999999996</v>
      </c>
      <c r="G33" s="124"/>
      <c r="H33" s="124"/>
    </row>
    <row r="34" spans="1:8" x14ac:dyDescent="0.3">
      <c r="A34" s="124" t="s">
        <v>419</v>
      </c>
      <c r="B34" s="133">
        <v>7</v>
      </c>
      <c r="C34" s="133">
        <v>13</v>
      </c>
      <c r="D34" s="124" t="s">
        <v>437</v>
      </c>
      <c r="E34" s="197">
        <f>C34*290</f>
        <v>3770</v>
      </c>
      <c r="F34" s="197">
        <f>E34</f>
        <v>3770</v>
      </c>
      <c r="G34" s="124"/>
      <c r="H34" s="124"/>
    </row>
    <row r="35" spans="1:8" x14ac:dyDescent="0.3">
      <c r="A35" s="124" t="s">
        <v>421</v>
      </c>
      <c r="B35" s="133">
        <v>499</v>
      </c>
      <c r="C35" s="133">
        <v>24.23</v>
      </c>
      <c r="D35" s="124" t="s">
        <v>422</v>
      </c>
      <c r="E35" s="197">
        <v>787475</v>
      </c>
      <c r="F35" s="197">
        <v>4012125</v>
      </c>
      <c r="G35" s="124"/>
      <c r="H35" s="124"/>
    </row>
    <row r="36" spans="1:8" x14ac:dyDescent="0.3">
      <c r="A36" s="124" t="s">
        <v>423</v>
      </c>
      <c r="B36" s="133">
        <v>59</v>
      </c>
      <c r="C36" s="133">
        <v>224.9799999999999</v>
      </c>
      <c r="D36" s="124" t="s">
        <v>422</v>
      </c>
      <c r="E36" s="197">
        <v>95616.5</v>
      </c>
      <c r="F36" s="197">
        <v>517076.25</v>
      </c>
      <c r="G36" s="124"/>
      <c r="H36" s="124"/>
    </row>
    <row r="37" spans="1:8" x14ac:dyDescent="0.3">
      <c r="A37" s="124" t="s">
        <v>424</v>
      </c>
      <c r="B37" s="133">
        <v>36</v>
      </c>
      <c r="C37" s="133">
        <v>1541.3200000000004</v>
      </c>
      <c r="D37" s="124" t="s">
        <v>422</v>
      </c>
      <c r="E37" s="197">
        <v>121764.28000000001</v>
      </c>
      <c r="F37" s="197">
        <v>642951.7699999999</v>
      </c>
      <c r="G37" s="124"/>
      <c r="H37" s="124"/>
    </row>
    <row r="38" spans="1:8" x14ac:dyDescent="0.3">
      <c r="A38" s="124" t="s">
        <v>425</v>
      </c>
      <c r="B38" s="133">
        <v>9</v>
      </c>
      <c r="C38" s="133">
        <v>25.8</v>
      </c>
      <c r="D38" s="124" t="s">
        <v>422</v>
      </c>
      <c r="E38" s="197">
        <v>3534.6</v>
      </c>
      <c r="F38" s="197">
        <v>20056.8</v>
      </c>
      <c r="G38" s="124"/>
      <c r="H38" s="124"/>
    </row>
    <row r="39" spans="1:8" x14ac:dyDescent="0.3">
      <c r="A39" s="124" t="s">
        <v>426</v>
      </c>
      <c r="B39" s="133">
        <v>169</v>
      </c>
      <c r="C39" s="133">
        <v>2085.2299999999991</v>
      </c>
      <c r="D39" s="124" t="s">
        <v>422</v>
      </c>
      <c r="E39" s="197">
        <v>62556.89999999998</v>
      </c>
      <c r="F39" s="197">
        <v>367872</v>
      </c>
      <c r="G39" s="124"/>
      <c r="H39" s="124"/>
    </row>
    <row r="40" spans="1:8" x14ac:dyDescent="0.3">
      <c r="A40" s="124" t="s">
        <v>427</v>
      </c>
      <c r="B40" s="133">
        <v>1</v>
      </c>
      <c r="C40" s="133">
        <v>2.09</v>
      </c>
      <c r="D40" s="124" t="s">
        <v>422</v>
      </c>
      <c r="E40" s="197">
        <v>919.59999999999991</v>
      </c>
      <c r="F40" s="197">
        <v>4598</v>
      </c>
      <c r="G40" s="124"/>
      <c r="H40" s="124"/>
    </row>
    <row r="41" spans="1:8" x14ac:dyDescent="0.3">
      <c r="A41" s="124" t="s">
        <v>438</v>
      </c>
      <c r="B41" s="133">
        <v>2</v>
      </c>
      <c r="C41" s="133">
        <v>24.63</v>
      </c>
      <c r="D41" s="124" t="s">
        <v>422</v>
      </c>
      <c r="E41" s="197">
        <v>10837.199999999999</v>
      </c>
      <c r="F41" s="197">
        <v>54186</v>
      </c>
      <c r="G41" s="124"/>
      <c r="H41" s="124"/>
    </row>
    <row r="42" spans="1:8" x14ac:dyDescent="0.3">
      <c r="A42" s="124" t="s">
        <v>429</v>
      </c>
      <c r="B42" s="133">
        <v>19</v>
      </c>
      <c r="C42" s="133">
        <v>0.19</v>
      </c>
      <c r="D42" s="124" t="s">
        <v>422</v>
      </c>
      <c r="E42" s="197">
        <v>12787</v>
      </c>
      <c r="F42" s="197">
        <v>67300</v>
      </c>
      <c r="G42" s="124"/>
      <c r="H42" s="124"/>
    </row>
    <row r="43" spans="1:8" x14ac:dyDescent="0.3">
      <c r="A43" s="124" t="s">
        <v>430</v>
      </c>
      <c r="B43" s="133">
        <v>12</v>
      </c>
      <c r="C43" s="133">
        <v>238.37</v>
      </c>
      <c r="D43" s="124" t="s">
        <v>422</v>
      </c>
      <c r="E43" s="197">
        <v>41476.380000000005</v>
      </c>
      <c r="F43" s="197">
        <v>269673.89999999997</v>
      </c>
      <c r="G43" s="124"/>
      <c r="H43" s="124"/>
    </row>
    <row r="44" spans="1:8" x14ac:dyDescent="0.3">
      <c r="A44" s="124" t="s">
        <v>439</v>
      </c>
      <c r="B44" s="133">
        <v>66</v>
      </c>
      <c r="C44" s="133">
        <v>66</v>
      </c>
      <c r="D44" s="124" t="s">
        <v>437</v>
      </c>
      <c r="E44" s="197">
        <v>72600</v>
      </c>
      <c r="F44" s="197">
        <v>72600</v>
      </c>
      <c r="G44" s="124"/>
      <c r="H44" s="124"/>
    </row>
    <row r="45" spans="1:8" x14ac:dyDescent="0.3">
      <c r="A45" s="124" t="s">
        <v>432</v>
      </c>
      <c r="B45" s="133">
        <v>24</v>
      </c>
      <c r="C45" s="133">
        <v>101193</v>
      </c>
      <c r="D45" s="124" t="s">
        <v>417</v>
      </c>
      <c r="E45" s="197">
        <v>101193</v>
      </c>
      <c r="F45" s="197">
        <v>101193</v>
      </c>
      <c r="G45" s="124"/>
      <c r="H45" s="124"/>
    </row>
    <row r="46" spans="1:8" x14ac:dyDescent="0.3">
      <c r="A46" s="124"/>
      <c r="B46" s="133"/>
      <c r="C46" s="133"/>
      <c r="D46" s="124" t="s">
        <v>137</v>
      </c>
      <c r="E46" s="197">
        <f>SUBTOTAL(109,Countryside_Stewardship_Agreements___2019_total[Annual value])</f>
        <v>1600729.42</v>
      </c>
      <c r="F46" s="197">
        <f>SUBTOTAL(109,Countryside_Stewardship_Agreements___2019_total[Lifetime of agreement value])</f>
        <v>6419601.6799999997</v>
      </c>
      <c r="G46" s="124"/>
      <c r="H46" s="124"/>
    </row>
    <row r="47" spans="1:8" s="19" customFormat="1" ht="5.0999999999999996" customHeight="1" x14ac:dyDescent="0.3">
      <c r="A47" s="195"/>
      <c r="B47" s="207"/>
      <c r="C47" s="207"/>
      <c r="D47" s="195"/>
      <c r="E47" s="208"/>
      <c r="F47" s="208"/>
      <c r="G47" s="195"/>
      <c r="H47" s="195"/>
    </row>
    <row r="48" spans="1:8" x14ac:dyDescent="0.3">
      <c r="A48" s="124"/>
      <c r="B48" s="133"/>
      <c r="C48" s="133"/>
      <c r="D48" s="124"/>
      <c r="E48" s="197"/>
      <c r="F48" s="197"/>
      <c r="G48" s="124"/>
      <c r="H48" s="124"/>
    </row>
    <row r="49" spans="1:8" s="39" customFormat="1" ht="18" x14ac:dyDescent="0.35">
      <c r="A49" s="108" t="s">
        <v>440</v>
      </c>
      <c r="B49" s="108"/>
      <c r="C49" s="108"/>
      <c r="D49" s="108"/>
      <c r="E49" s="108"/>
      <c r="F49" s="108"/>
      <c r="G49" s="108"/>
      <c r="H49" s="108"/>
    </row>
    <row r="50" spans="1:8" x14ac:dyDescent="0.3">
      <c r="A50" s="252" t="s">
        <v>441</v>
      </c>
      <c r="B50" s="253"/>
      <c r="C50" s="253"/>
      <c r="D50" s="253"/>
      <c r="E50" s="253"/>
      <c r="F50" s="253"/>
      <c r="G50" s="124"/>
      <c r="H50" s="124"/>
    </row>
    <row r="51" spans="1:8" s="31" customFormat="1" x14ac:dyDescent="0.3">
      <c r="A51" s="126" t="s">
        <v>410</v>
      </c>
      <c r="B51" s="135" t="s">
        <v>411</v>
      </c>
      <c r="C51" s="135" t="s">
        <v>412</v>
      </c>
      <c r="D51" s="126" t="s">
        <v>413</v>
      </c>
      <c r="E51" s="209" t="s">
        <v>414</v>
      </c>
      <c r="F51" s="209" t="s">
        <v>442</v>
      </c>
      <c r="G51" s="126"/>
      <c r="H51" s="126"/>
    </row>
    <row r="52" spans="1:8" x14ac:dyDescent="0.3">
      <c r="A52" s="124" t="s">
        <v>436</v>
      </c>
      <c r="B52" s="133">
        <v>35</v>
      </c>
      <c r="C52" s="133">
        <v>5031.0217000000002</v>
      </c>
      <c r="D52" s="124"/>
      <c r="E52" s="197" t="s">
        <v>304</v>
      </c>
      <c r="F52" s="197" t="s">
        <v>304</v>
      </c>
      <c r="G52" s="124"/>
      <c r="H52" s="124"/>
    </row>
    <row r="53" spans="1:8" x14ac:dyDescent="0.3">
      <c r="A53" s="124" t="s">
        <v>419</v>
      </c>
      <c r="B53" s="133">
        <v>8</v>
      </c>
      <c r="C53" s="133">
        <v>158</v>
      </c>
      <c r="D53" s="124" t="s">
        <v>443</v>
      </c>
      <c r="E53" s="197">
        <v>45820</v>
      </c>
      <c r="F53" s="197">
        <v>229100</v>
      </c>
      <c r="G53" s="124"/>
      <c r="H53" s="124"/>
    </row>
    <row r="54" spans="1:8" x14ac:dyDescent="0.3">
      <c r="A54" s="124" t="s">
        <v>421</v>
      </c>
      <c r="B54" s="133">
        <v>285</v>
      </c>
      <c r="C54" s="133">
        <v>4533.7950000000001</v>
      </c>
      <c r="D54" s="124" t="s">
        <v>444</v>
      </c>
      <c r="E54" s="197">
        <v>14734.83375</v>
      </c>
      <c r="F54" s="197">
        <v>73674.168749999997</v>
      </c>
      <c r="G54" s="124"/>
      <c r="H54" s="124"/>
    </row>
    <row r="55" spans="1:8" x14ac:dyDescent="0.3">
      <c r="A55" s="124" t="s">
        <v>445</v>
      </c>
      <c r="B55" s="133">
        <v>113</v>
      </c>
      <c r="C55" s="133">
        <v>5488.7281000000003</v>
      </c>
      <c r="D55" s="124" t="s">
        <v>422</v>
      </c>
      <c r="E55" s="197">
        <v>2332709.4424999999</v>
      </c>
      <c r="F55" s="197">
        <v>11663547.212499999</v>
      </c>
      <c r="G55" s="124"/>
      <c r="H55" s="124"/>
    </row>
    <row r="56" spans="1:8" x14ac:dyDescent="0.3">
      <c r="A56" s="124" t="s">
        <v>424</v>
      </c>
      <c r="B56" s="133">
        <v>91</v>
      </c>
      <c r="C56" s="133">
        <v>9843.7261999999992</v>
      </c>
      <c r="D56" s="124" t="s">
        <v>422</v>
      </c>
      <c r="E56" s="197">
        <v>777654.36979999999</v>
      </c>
      <c r="F56" s="197">
        <v>3888271.8489999999</v>
      </c>
      <c r="G56" s="124"/>
      <c r="H56" s="124"/>
    </row>
    <row r="57" spans="1:8" x14ac:dyDescent="0.3">
      <c r="A57" s="124" t="s">
        <v>425</v>
      </c>
      <c r="B57" s="133">
        <v>10</v>
      </c>
      <c r="C57" s="133">
        <v>149.88339999999999</v>
      </c>
      <c r="D57" s="124" t="s">
        <v>422</v>
      </c>
      <c r="E57" s="197">
        <v>20534.025799999999</v>
      </c>
      <c r="F57" s="197">
        <v>102670.129</v>
      </c>
      <c r="G57" s="124"/>
      <c r="H57" s="124"/>
    </row>
    <row r="58" spans="1:8" x14ac:dyDescent="0.3">
      <c r="A58" s="124" t="s">
        <v>426</v>
      </c>
      <c r="B58" s="133">
        <v>189</v>
      </c>
      <c r="C58" s="133">
        <v>17941.8429</v>
      </c>
      <c r="D58" s="124" t="s">
        <v>422</v>
      </c>
      <c r="E58" s="197">
        <v>538255.28700000001</v>
      </c>
      <c r="F58" s="197">
        <v>2691276.4350000001</v>
      </c>
      <c r="G58" s="124"/>
      <c r="H58" s="124"/>
    </row>
    <row r="59" spans="1:8" x14ac:dyDescent="0.3">
      <c r="A59" s="124" t="s">
        <v>427</v>
      </c>
      <c r="B59" s="133">
        <v>6</v>
      </c>
      <c r="C59" s="133">
        <v>5552.0474999999997</v>
      </c>
      <c r="D59" s="124" t="s">
        <v>422</v>
      </c>
      <c r="E59" s="197">
        <v>2442900.9</v>
      </c>
      <c r="F59" s="197">
        <v>12214504.5</v>
      </c>
      <c r="G59" s="124"/>
      <c r="H59" s="124"/>
    </row>
    <row r="60" spans="1:8" x14ac:dyDescent="0.3">
      <c r="A60" s="124" t="s">
        <v>438</v>
      </c>
      <c r="B60" s="133"/>
      <c r="C60" s="133"/>
      <c r="D60" s="124" t="s">
        <v>422</v>
      </c>
      <c r="E60" s="197"/>
      <c r="F60" s="197">
        <v>0</v>
      </c>
      <c r="G60" s="124"/>
      <c r="H60" s="124"/>
    </row>
    <row r="61" spans="1:8" x14ac:dyDescent="0.3">
      <c r="A61" s="124" t="s">
        <v>429</v>
      </c>
      <c r="B61" s="133">
        <v>4</v>
      </c>
      <c r="C61" s="133">
        <v>1.4E-3</v>
      </c>
      <c r="D61" s="124" t="s">
        <v>444</v>
      </c>
      <c r="E61" s="197">
        <v>9.4219999999999998E-3</v>
      </c>
      <c r="F61" s="197">
        <v>4.7109999999999999E-2</v>
      </c>
      <c r="G61" s="124"/>
      <c r="H61" s="124"/>
    </row>
    <row r="62" spans="1:8" x14ac:dyDescent="0.3">
      <c r="A62" s="124" t="s">
        <v>430</v>
      </c>
      <c r="B62" s="133">
        <v>15</v>
      </c>
      <c r="C62" s="133">
        <v>4174.5563000000002</v>
      </c>
      <c r="D62" s="124" t="s">
        <v>422</v>
      </c>
      <c r="E62" s="197">
        <v>726372.79619999998</v>
      </c>
      <c r="F62" s="197">
        <v>3631863.9809999997</v>
      </c>
      <c r="G62" s="124"/>
      <c r="H62" s="124"/>
    </row>
    <row r="63" spans="1:8" x14ac:dyDescent="0.3">
      <c r="A63" s="124"/>
      <c r="B63" s="133"/>
      <c r="C63" s="133"/>
      <c r="D63" s="124" t="s">
        <v>137</v>
      </c>
      <c r="E63" s="197">
        <f>SUBTOTAL(109,Countryside_Stewardship_Agreements___2018_total[Annual value])</f>
        <v>6898981.6644719997</v>
      </c>
      <c r="F63" s="197">
        <f>SUBTOTAL(109,Countryside_Stewardship_Agreements___2018_total[Lifetime of agreement vlaue])</f>
        <v>34494908.322359994</v>
      </c>
      <c r="G63" s="124"/>
      <c r="H63" s="124"/>
    </row>
    <row r="64" spans="1:8" s="41" customFormat="1" ht="12" x14ac:dyDescent="0.3">
      <c r="A64" s="138" t="s">
        <v>307</v>
      </c>
      <c r="B64" s="138"/>
      <c r="C64" s="138"/>
      <c r="D64" s="138"/>
      <c r="E64" s="138"/>
      <c r="F64" s="138"/>
      <c r="G64" s="138"/>
      <c r="H64" s="138"/>
    </row>
    <row r="65" spans="1:8" x14ac:dyDescent="0.3">
      <c r="A65" s="124"/>
      <c r="B65" s="133"/>
      <c r="C65" s="133"/>
      <c r="D65" s="124"/>
      <c r="E65" s="197"/>
      <c r="F65" s="197"/>
      <c r="G65" s="124"/>
      <c r="H65" s="124"/>
    </row>
    <row r="66" spans="1:8" s="19" customFormat="1" ht="5.0999999999999996" customHeight="1" x14ac:dyDescent="0.3">
      <c r="A66" s="195"/>
      <c r="B66" s="207"/>
      <c r="C66" s="207"/>
      <c r="D66" s="195"/>
      <c r="E66" s="208"/>
      <c r="F66" s="208"/>
      <c r="G66" s="195"/>
      <c r="H66" s="195"/>
    </row>
    <row r="67" spans="1:8" s="2" customFormat="1" x14ac:dyDescent="0.3">
      <c r="A67" s="124"/>
      <c r="B67" s="133"/>
      <c r="C67" s="133"/>
      <c r="D67" s="124"/>
      <c r="E67" s="197"/>
      <c r="F67" s="197"/>
      <c r="G67" s="124"/>
      <c r="H67" s="124"/>
    </row>
    <row r="68" spans="1:8" s="30" customFormat="1" ht="27" x14ac:dyDescent="0.5">
      <c r="A68" s="210">
        <v>2017</v>
      </c>
      <c r="B68" s="133"/>
      <c r="C68" s="133"/>
      <c r="D68" s="124"/>
      <c r="E68" s="197"/>
      <c r="F68" s="197"/>
      <c r="G68" s="124"/>
      <c r="H68" s="124"/>
    </row>
    <row r="69" spans="1:8" s="39" customFormat="1" ht="18" x14ac:dyDescent="0.35">
      <c r="A69" s="108" t="s">
        <v>446</v>
      </c>
      <c r="B69" s="108"/>
      <c r="C69" s="108"/>
      <c r="D69" s="108"/>
      <c r="E69" s="108"/>
      <c r="F69" s="108"/>
      <c r="G69" s="108"/>
      <c r="H69" s="108"/>
    </row>
    <row r="70" spans="1:8" x14ac:dyDescent="0.3">
      <c r="A70" s="252" t="s">
        <v>447</v>
      </c>
      <c r="B70" s="253"/>
      <c r="C70" s="253"/>
      <c r="D70" s="253"/>
      <c r="E70" s="253"/>
      <c r="F70" s="253"/>
      <c r="G70" s="124"/>
      <c r="H70" s="124"/>
    </row>
    <row r="71" spans="1:8" s="31" customFormat="1" x14ac:dyDescent="0.3">
      <c r="A71" s="126" t="s">
        <v>410</v>
      </c>
      <c r="B71" s="135" t="s">
        <v>411</v>
      </c>
      <c r="C71" s="135" t="s">
        <v>412</v>
      </c>
      <c r="D71" s="126" t="s">
        <v>413</v>
      </c>
      <c r="E71" s="209" t="s">
        <v>414</v>
      </c>
      <c r="F71" s="209" t="s">
        <v>415</v>
      </c>
      <c r="G71" s="126"/>
      <c r="H71" s="126"/>
    </row>
    <row r="72" spans="1:8" x14ac:dyDescent="0.3">
      <c r="A72" s="124" t="s">
        <v>421</v>
      </c>
      <c r="B72" s="133">
        <v>198</v>
      </c>
      <c r="C72" s="133">
        <v>8.9299999999999784</v>
      </c>
      <c r="D72" s="124" t="s">
        <v>448</v>
      </c>
      <c r="E72" s="197">
        <v>287543.75</v>
      </c>
      <c r="F72" s="197">
        <v>1437718.75</v>
      </c>
      <c r="G72" s="124"/>
      <c r="H72" s="124"/>
    </row>
    <row r="73" spans="1:8" x14ac:dyDescent="0.3">
      <c r="A73" s="124" t="s">
        <v>445</v>
      </c>
      <c r="B73" s="133">
        <v>30</v>
      </c>
      <c r="C73" s="133">
        <v>260.08999999999992</v>
      </c>
      <c r="D73" s="124" t="s">
        <v>448</v>
      </c>
      <c r="E73" s="197">
        <v>110529.62000000001</v>
      </c>
      <c r="F73" s="197">
        <v>552648.1</v>
      </c>
      <c r="G73" s="124"/>
      <c r="H73" s="124"/>
    </row>
    <row r="74" spans="1:8" x14ac:dyDescent="0.3">
      <c r="A74" s="124" t="s">
        <v>424</v>
      </c>
      <c r="B74" s="133">
        <v>16</v>
      </c>
      <c r="C74" s="133">
        <v>321.02</v>
      </c>
      <c r="D74" s="124" t="s">
        <v>448</v>
      </c>
      <c r="E74" s="197">
        <v>25359.43</v>
      </c>
      <c r="F74" s="197">
        <v>126797.15</v>
      </c>
      <c r="G74" s="124"/>
      <c r="H74" s="124"/>
    </row>
    <row r="75" spans="1:8" x14ac:dyDescent="0.3">
      <c r="A75" s="124" t="s">
        <v>425</v>
      </c>
      <c r="B75" s="133">
        <v>3</v>
      </c>
      <c r="C75" s="133">
        <v>17.45</v>
      </c>
      <c r="D75" s="124" t="s">
        <v>448</v>
      </c>
      <c r="E75" s="197">
        <v>2390.65</v>
      </c>
      <c r="F75" s="197">
        <v>11953.25</v>
      </c>
      <c r="G75" s="124"/>
      <c r="H75" s="124"/>
    </row>
    <row r="76" spans="1:8" x14ac:dyDescent="0.3">
      <c r="A76" s="124" t="s">
        <v>426</v>
      </c>
      <c r="B76" s="133">
        <v>77</v>
      </c>
      <c r="C76" s="133">
        <v>783.58000000000072</v>
      </c>
      <c r="D76" s="124" t="s">
        <v>448</v>
      </c>
      <c r="E76" s="197">
        <v>23507.690000000017</v>
      </c>
      <c r="F76" s="197">
        <v>117538.45</v>
      </c>
      <c r="G76" s="124"/>
      <c r="H76" s="124"/>
    </row>
    <row r="77" spans="1:8" x14ac:dyDescent="0.3">
      <c r="A77" s="124" t="s">
        <v>427</v>
      </c>
      <c r="B77" s="133">
        <v>3</v>
      </c>
      <c r="C77" s="133">
        <v>4.54</v>
      </c>
      <c r="D77" s="124" t="s">
        <v>448</v>
      </c>
      <c r="E77" s="197">
        <v>2000.32</v>
      </c>
      <c r="F77" s="197">
        <v>10001.6</v>
      </c>
      <c r="G77" s="124"/>
      <c r="H77" s="124"/>
    </row>
    <row r="78" spans="1:8" x14ac:dyDescent="0.3">
      <c r="A78" s="124" t="s">
        <v>429</v>
      </c>
      <c r="B78" s="133">
        <v>4</v>
      </c>
      <c r="C78" s="133">
        <v>0.05</v>
      </c>
      <c r="D78" s="124" t="s">
        <v>448</v>
      </c>
      <c r="E78" s="197">
        <v>3378.46</v>
      </c>
      <c r="F78" s="197">
        <v>16892.3</v>
      </c>
      <c r="G78" s="124"/>
      <c r="H78" s="124"/>
    </row>
    <row r="79" spans="1:8" x14ac:dyDescent="0.3">
      <c r="A79" s="124" t="s">
        <v>430</v>
      </c>
      <c r="B79" s="133">
        <v>3</v>
      </c>
      <c r="C79" s="133">
        <v>61.790000000000006</v>
      </c>
      <c r="D79" s="124" t="s">
        <v>448</v>
      </c>
      <c r="E79" s="197">
        <v>10750.830000000002</v>
      </c>
      <c r="F79" s="197">
        <v>53754.15</v>
      </c>
      <c r="G79" s="124"/>
      <c r="H79" s="124"/>
    </row>
    <row r="80" spans="1:8" s="2" customFormat="1" x14ac:dyDescent="0.3">
      <c r="A80" s="124"/>
      <c r="B80" s="133"/>
      <c r="C80" s="133"/>
      <c r="D80" s="124" t="s">
        <v>137</v>
      </c>
      <c r="E80" s="197">
        <f>SUBTOTAL(109,Countryside_Stewardship_Agreements___2017_mid_tier[Annual value])</f>
        <v>465460.75000000006</v>
      </c>
      <c r="F80" s="197">
        <f>SUBTOTAL(109,Countryside_Stewardship_Agreements___2017_mid_tier[Lifetime of agreement value])</f>
        <v>2327303.75</v>
      </c>
      <c r="G80" s="124"/>
      <c r="H80" s="124"/>
    </row>
    <row r="81" spans="1:8" s="2" customFormat="1" x14ac:dyDescent="0.3">
      <c r="A81" s="124"/>
      <c r="B81" s="133"/>
      <c r="C81" s="133"/>
      <c r="D81" s="124"/>
      <c r="E81" s="197"/>
      <c r="F81" s="197"/>
      <c r="G81" s="124"/>
      <c r="H81" s="124"/>
    </row>
    <row r="82" spans="1:8" s="39" customFormat="1" ht="18" x14ac:dyDescent="0.35">
      <c r="A82" s="108" t="s">
        <v>449</v>
      </c>
      <c r="B82" s="108"/>
      <c r="C82" s="108"/>
      <c r="D82" s="108"/>
      <c r="E82" s="108"/>
      <c r="F82" s="108"/>
      <c r="G82" s="108"/>
      <c r="H82" s="108"/>
    </row>
    <row r="83" spans="1:8" x14ac:dyDescent="0.3">
      <c r="A83" s="252" t="s">
        <v>450</v>
      </c>
      <c r="B83" s="253"/>
      <c r="C83" s="253"/>
      <c r="D83" s="253"/>
      <c r="E83" s="253"/>
      <c r="F83" s="253"/>
      <c r="G83" s="124"/>
      <c r="H83" s="124"/>
    </row>
    <row r="84" spans="1:8" s="31" customFormat="1" x14ac:dyDescent="0.3">
      <c r="A84" s="126" t="s">
        <v>410</v>
      </c>
      <c r="B84" s="135" t="s">
        <v>411</v>
      </c>
      <c r="C84" s="135" t="s">
        <v>412</v>
      </c>
      <c r="D84" s="126" t="s">
        <v>413</v>
      </c>
      <c r="E84" s="209" t="s">
        <v>414</v>
      </c>
      <c r="F84" s="209" t="s">
        <v>442</v>
      </c>
      <c r="G84" s="126"/>
      <c r="H84" s="126"/>
    </row>
    <row r="85" spans="1:8" x14ac:dyDescent="0.3">
      <c r="A85" s="124" t="s">
        <v>451</v>
      </c>
      <c r="B85" s="133">
        <v>6</v>
      </c>
      <c r="C85" s="133">
        <v>113767.8</v>
      </c>
      <c r="D85" s="124" t="s">
        <v>452</v>
      </c>
      <c r="E85" s="197">
        <v>113767.8</v>
      </c>
      <c r="F85" s="197">
        <v>113767.8</v>
      </c>
      <c r="G85" s="124"/>
      <c r="H85" s="124"/>
    </row>
    <row r="86" spans="1:8" x14ac:dyDescent="0.3">
      <c r="A86" s="124" t="s">
        <v>453</v>
      </c>
      <c r="B86" s="133">
        <v>1</v>
      </c>
      <c r="C86" s="133">
        <v>10</v>
      </c>
      <c r="D86" s="124" t="s">
        <v>454</v>
      </c>
      <c r="E86" s="197">
        <v>2900</v>
      </c>
      <c r="F86" s="197">
        <v>2900</v>
      </c>
      <c r="G86" s="124"/>
      <c r="H86" s="124"/>
    </row>
    <row r="87" spans="1:8" x14ac:dyDescent="0.3">
      <c r="A87" s="124" t="s">
        <v>421</v>
      </c>
      <c r="B87" s="133">
        <v>17</v>
      </c>
      <c r="C87" s="133">
        <v>0.89999999999999991</v>
      </c>
      <c r="D87" s="124" t="s">
        <v>448</v>
      </c>
      <c r="E87" s="197">
        <v>29120</v>
      </c>
      <c r="F87" s="197">
        <v>145600</v>
      </c>
      <c r="G87" s="124"/>
      <c r="H87" s="124"/>
    </row>
    <row r="88" spans="1:8" x14ac:dyDescent="0.3">
      <c r="A88" s="124" t="s">
        <v>445</v>
      </c>
      <c r="B88" s="133">
        <v>12</v>
      </c>
      <c r="C88" s="133">
        <v>76.739999999999995</v>
      </c>
      <c r="D88" s="124" t="s">
        <v>448</v>
      </c>
      <c r="E88" s="197">
        <v>32608.860000000004</v>
      </c>
      <c r="F88" s="197">
        <v>163044.29999999999</v>
      </c>
      <c r="G88" s="124"/>
      <c r="H88" s="124"/>
    </row>
    <row r="89" spans="1:8" x14ac:dyDescent="0.3">
      <c r="A89" s="124" t="s">
        <v>424</v>
      </c>
      <c r="B89" s="133">
        <v>14</v>
      </c>
      <c r="C89" s="133">
        <v>481.75999999999988</v>
      </c>
      <c r="D89" s="124" t="s">
        <v>448</v>
      </c>
      <c r="E89" s="197">
        <v>38058.379999999997</v>
      </c>
      <c r="F89" s="197">
        <v>190291.9</v>
      </c>
      <c r="G89" s="124"/>
      <c r="H89" s="124"/>
    </row>
    <row r="90" spans="1:8" x14ac:dyDescent="0.3">
      <c r="A90" s="124" t="s">
        <v>426</v>
      </c>
      <c r="B90" s="133">
        <v>28</v>
      </c>
      <c r="C90" s="133">
        <v>263.58</v>
      </c>
      <c r="D90" s="124" t="s">
        <v>448</v>
      </c>
      <c r="E90" s="197">
        <v>7907.87</v>
      </c>
      <c r="F90" s="197">
        <v>39539.35</v>
      </c>
      <c r="G90" s="124"/>
      <c r="H90" s="124"/>
    </row>
    <row r="91" spans="1:8" x14ac:dyDescent="0.3">
      <c r="A91" s="124" t="s">
        <v>427</v>
      </c>
      <c r="B91" s="133">
        <v>1</v>
      </c>
      <c r="C91" s="133">
        <v>0.8</v>
      </c>
      <c r="D91" s="124" t="s">
        <v>448</v>
      </c>
      <c r="E91" s="197">
        <v>352</v>
      </c>
      <c r="F91" s="197">
        <v>1760</v>
      </c>
      <c r="G91" s="124"/>
      <c r="H91" s="124"/>
    </row>
    <row r="92" spans="1:8" s="2" customFormat="1" x14ac:dyDescent="0.3">
      <c r="A92" s="124" t="s">
        <v>430</v>
      </c>
      <c r="B92" s="133">
        <v>1</v>
      </c>
      <c r="C92" s="133">
        <v>28.169999999999998</v>
      </c>
      <c r="D92" s="124" t="s">
        <v>448</v>
      </c>
      <c r="E92" s="197">
        <v>4900.78</v>
      </c>
      <c r="F92" s="197">
        <v>24503.9</v>
      </c>
      <c r="G92" s="124"/>
      <c r="H92" s="124"/>
    </row>
    <row r="93" spans="1:8" x14ac:dyDescent="0.3">
      <c r="A93" s="124" t="s">
        <v>137</v>
      </c>
      <c r="B93" s="133">
        <f>SUBTOTAL(109,Countryside_Stewardship_Agreements___2017_higher_tier[Number of agreements including this option])</f>
        <v>80</v>
      </c>
      <c r="C93" s="133"/>
      <c r="D93" s="124" t="s">
        <v>137</v>
      </c>
      <c r="E93" s="197">
        <f>SUBTOTAL(109,Countryside_Stewardship_Agreements___2017_higher_tier[Annual value])</f>
        <v>229615.69</v>
      </c>
      <c r="F93" s="197">
        <f>SUBTOTAL(109,Countryside_Stewardship_Agreements___2017_higher_tier[Lifetime of agreement vlaue])</f>
        <v>681407.25</v>
      </c>
      <c r="G93" s="124"/>
      <c r="H93" s="124"/>
    </row>
    <row r="94" spans="1:8" x14ac:dyDescent="0.3">
      <c r="A94" s="124"/>
      <c r="B94" s="133"/>
      <c r="C94" s="133"/>
      <c r="D94" s="124"/>
      <c r="E94" s="197"/>
      <c r="F94" s="197"/>
      <c r="G94" s="124"/>
      <c r="H94" s="124"/>
    </row>
    <row r="95" spans="1:8" s="39" customFormat="1" ht="18" x14ac:dyDescent="0.35">
      <c r="A95" s="108" t="s">
        <v>455</v>
      </c>
      <c r="B95" s="108"/>
      <c r="C95" s="108"/>
      <c r="D95" s="108"/>
      <c r="E95" s="108"/>
      <c r="F95" s="108"/>
      <c r="G95" s="108"/>
      <c r="H95" s="108"/>
    </row>
    <row r="96" spans="1:8" s="31" customFormat="1" x14ac:dyDescent="0.3">
      <c r="A96" s="126" t="s">
        <v>410</v>
      </c>
      <c r="B96" s="135" t="s">
        <v>411</v>
      </c>
      <c r="C96" s="135" t="s">
        <v>412</v>
      </c>
      <c r="D96" s="126" t="s">
        <v>413</v>
      </c>
      <c r="E96" s="209" t="s">
        <v>414</v>
      </c>
      <c r="F96" s="209" t="s">
        <v>442</v>
      </c>
      <c r="G96" s="126"/>
      <c r="H96" s="126"/>
    </row>
    <row r="97" spans="1:8" x14ac:dyDescent="0.3">
      <c r="A97" s="124" t="s">
        <v>451</v>
      </c>
      <c r="B97" s="133">
        <v>6</v>
      </c>
      <c r="C97" s="133">
        <v>113767.8</v>
      </c>
      <c r="D97" s="124" t="s">
        <v>452</v>
      </c>
      <c r="E97" s="197">
        <v>113767.8</v>
      </c>
      <c r="F97" s="197">
        <v>113767.8</v>
      </c>
      <c r="G97" s="124"/>
      <c r="H97" s="124"/>
    </row>
    <row r="98" spans="1:8" x14ac:dyDescent="0.3">
      <c r="A98" s="124" t="s">
        <v>453</v>
      </c>
      <c r="B98" s="133">
        <v>1</v>
      </c>
      <c r="C98" s="133">
        <v>10</v>
      </c>
      <c r="D98" s="124" t="s">
        <v>454</v>
      </c>
      <c r="E98" s="197">
        <v>2900</v>
      </c>
      <c r="F98" s="197">
        <v>2900</v>
      </c>
      <c r="G98" s="124"/>
      <c r="H98" s="124"/>
    </row>
    <row r="99" spans="1:8" x14ac:dyDescent="0.3">
      <c r="A99" s="124" t="s">
        <v>421</v>
      </c>
      <c r="B99" s="133">
        <v>215</v>
      </c>
      <c r="C99" s="133">
        <v>9.8299999999999788</v>
      </c>
      <c r="D99" s="124" t="s">
        <v>448</v>
      </c>
      <c r="E99" s="197">
        <v>316663.75</v>
      </c>
      <c r="F99" s="197">
        <v>1583318.75</v>
      </c>
      <c r="G99" s="124"/>
      <c r="H99" s="124"/>
    </row>
    <row r="100" spans="1:8" x14ac:dyDescent="0.3">
      <c r="A100" s="124" t="s">
        <v>445</v>
      </c>
      <c r="B100" s="133">
        <v>42</v>
      </c>
      <c r="C100" s="133">
        <v>336.82999999999993</v>
      </c>
      <c r="D100" s="124" t="s">
        <v>448</v>
      </c>
      <c r="E100" s="197">
        <v>143138.48000000001</v>
      </c>
      <c r="F100" s="197">
        <v>715692.39999999991</v>
      </c>
      <c r="G100" s="124"/>
      <c r="H100" s="124"/>
    </row>
    <row r="101" spans="1:8" x14ac:dyDescent="0.3">
      <c r="A101" s="124" t="s">
        <v>424</v>
      </c>
      <c r="B101" s="133">
        <v>30</v>
      </c>
      <c r="C101" s="133">
        <v>802.77999999999986</v>
      </c>
      <c r="D101" s="124" t="s">
        <v>448</v>
      </c>
      <c r="E101" s="197">
        <v>63417.81</v>
      </c>
      <c r="F101" s="197">
        <v>317089.05</v>
      </c>
      <c r="G101" s="124"/>
      <c r="H101" s="124"/>
    </row>
    <row r="102" spans="1:8" x14ac:dyDescent="0.3">
      <c r="A102" s="124" t="s">
        <v>425</v>
      </c>
      <c r="B102" s="133">
        <v>3</v>
      </c>
      <c r="C102" s="133">
        <v>17.45</v>
      </c>
      <c r="D102" s="124" t="s">
        <v>448</v>
      </c>
      <c r="E102" s="197">
        <v>2390.65</v>
      </c>
      <c r="F102" s="197">
        <v>11953.25</v>
      </c>
      <c r="G102" s="124"/>
      <c r="H102" s="124"/>
    </row>
    <row r="103" spans="1:8" x14ac:dyDescent="0.3">
      <c r="A103" s="124" t="s">
        <v>426</v>
      </c>
      <c r="B103" s="133">
        <v>105</v>
      </c>
      <c r="C103" s="133">
        <v>1047.1600000000008</v>
      </c>
      <c r="D103" s="124" t="s">
        <v>448</v>
      </c>
      <c r="E103" s="197">
        <v>31415.560000000016</v>
      </c>
      <c r="F103" s="197">
        <v>157077.79999999999</v>
      </c>
      <c r="G103" s="124"/>
      <c r="H103" s="124"/>
    </row>
    <row r="104" spans="1:8" x14ac:dyDescent="0.3">
      <c r="A104" s="124" t="s">
        <v>427</v>
      </c>
      <c r="B104" s="133">
        <v>4</v>
      </c>
      <c r="C104" s="133">
        <v>5.34</v>
      </c>
      <c r="D104" s="124" t="s">
        <v>448</v>
      </c>
      <c r="E104" s="197">
        <v>2352.3199999999997</v>
      </c>
      <c r="F104" s="197">
        <v>11761.6</v>
      </c>
      <c r="G104" s="124"/>
      <c r="H104" s="124"/>
    </row>
    <row r="105" spans="1:8" x14ac:dyDescent="0.3">
      <c r="A105" s="124" t="s">
        <v>428</v>
      </c>
      <c r="B105" s="133">
        <v>0</v>
      </c>
      <c r="C105" s="133">
        <v>0</v>
      </c>
      <c r="D105" s="124" t="s">
        <v>448</v>
      </c>
      <c r="E105" s="197">
        <v>0</v>
      </c>
      <c r="F105" s="197">
        <v>0</v>
      </c>
      <c r="G105" s="124"/>
      <c r="H105" s="124"/>
    </row>
    <row r="106" spans="1:8" x14ac:dyDescent="0.3">
      <c r="A106" s="124" t="s">
        <v>429</v>
      </c>
      <c r="B106" s="133">
        <v>4</v>
      </c>
      <c r="C106" s="133">
        <v>0.05</v>
      </c>
      <c r="D106" s="124" t="s">
        <v>448</v>
      </c>
      <c r="E106" s="197">
        <v>3378.46</v>
      </c>
      <c r="F106" s="197">
        <v>16892.3</v>
      </c>
      <c r="G106" s="124"/>
      <c r="H106" s="124"/>
    </row>
    <row r="107" spans="1:8" x14ac:dyDescent="0.3">
      <c r="A107" s="124" t="s">
        <v>430</v>
      </c>
      <c r="B107" s="133">
        <v>4</v>
      </c>
      <c r="C107" s="133">
        <v>89.960000000000008</v>
      </c>
      <c r="D107" s="124" t="s">
        <v>448</v>
      </c>
      <c r="E107" s="197">
        <v>15651.61</v>
      </c>
      <c r="F107" s="197">
        <v>78258.05</v>
      </c>
      <c r="G107" s="124"/>
      <c r="H107" s="124"/>
    </row>
    <row r="108" spans="1:8" x14ac:dyDescent="0.3">
      <c r="A108" s="124" t="s">
        <v>137</v>
      </c>
      <c r="B108" s="133">
        <f>SUBTOTAL(109,Countryside_Stewardship_Agreements___2017_total[Number of agreements including this option])</f>
        <v>414</v>
      </c>
      <c r="C108" s="133"/>
      <c r="D108" s="124" t="s">
        <v>137</v>
      </c>
      <c r="E108" s="197">
        <f>SUBTOTAL(109,Countryside_Stewardship_Agreements___2017_total[Annual value])</f>
        <v>695076.44000000006</v>
      </c>
      <c r="F108" s="197">
        <f>SUBTOTAL(109,Countryside_Stewardship_Agreements___2017_total[Lifetime of agreement vlaue])</f>
        <v>3008710.9999999995</v>
      </c>
      <c r="G108" s="124"/>
      <c r="H108" s="124"/>
    </row>
    <row r="109" spans="1:8" x14ac:dyDescent="0.3">
      <c r="A109" s="124"/>
      <c r="B109" s="133"/>
      <c r="C109" s="133"/>
      <c r="D109" s="124"/>
      <c r="E109" s="197"/>
      <c r="F109" s="197"/>
      <c r="G109" s="124"/>
      <c r="H109" s="124"/>
    </row>
    <row r="110" spans="1:8" s="19" customFormat="1" ht="5.0999999999999996" customHeight="1" x14ac:dyDescent="0.3">
      <c r="A110" s="195"/>
      <c r="B110" s="207"/>
      <c r="C110" s="207"/>
      <c r="D110" s="195"/>
      <c r="E110" s="208"/>
      <c r="F110" s="208"/>
      <c r="G110" s="195"/>
      <c r="H110" s="195"/>
    </row>
    <row r="111" spans="1:8" x14ac:dyDescent="0.3">
      <c r="A111" s="124"/>
      <c r="B111" s="133"/>
      <c r="C111" s="133"/>
      <c r="D111" s="124"/>
      <c r="E111" s="197"/>
      <c r="F111" s="197"/>
      <c r="G111" s="124"/>
      <c r="H111" s="124"/>
    </row>
    <row r="112" spans="1:8" s="39" customFormat="1" ht="18" x14ac:dyDescent="0.35">
      <c r="A112" s="108" t="s">
        <v>456</v>
      </c>
      <c r="B112" s="108"/>
      <c r="C112" s="108"/>
      <c r="D112" s="108"/>
      <c r="E112" s="108"/>
      <c r="F112" s="108"/>
      <c r="G112" s="108"/>
      <c r="H112" s="108"/>
    </row>
    <row r="113" spans="1:8" s="31" customFormat="1" x14ac:dyDescent="0.3">
      <c r="A113" s="126" t="s">
        <v>410</v>
      </c>
      <c r="B113" s="135" t="s">
        <v>411</v>
      </c>
      <c r="C113" s="135" t="s">
        <v>457</v>
      </c>
      <c r="D113" s="126" t="s">
        <v>413</v>
      </c>
      <c r="E113" s="209" t="s">
        <v>414</v>
      </c>
      <c r="F113" s="209" t="s">
        <v>442</v>
      </c>
      <c r="G113" s="126"/>
      <c r="H113" s="126"/>
    </row>
    <row r="114" spans="1:8" x14ac:dyDescent="0.3">
      <c r="A114" s="124" t="s">
        <v>451</v>
      </c>
      <c r="B114" s="133">
        <v>9</v>
      </c>
      <c r="C114" s="133"/>
      <c r="D114" s="124" t="s">
        <v>452</v>
      </c>
      <c r="E114" s="197" t="s">
        <v>159</v>
      </c>
      <c r="F114" s="197">
        <v>51148.23</v>
      </c>
      <c r="G114" s="124"/>
      <c r="H114" s="124"/>
    </row>
    <row r="115" spans="1:8" x14ac:dyDescent="0.3">
      <c r="A115" s="124" t="s">
        <v>453</v>
      </c>
      <c r="B115" s="133">
        <v>3</v>
      </c>
      <c r="C115" s="133"/>
      <c r="D115" s="124" t="s">
        <v>454</v>
      </c>
      <c r="E115" s="197" t="s">
        <v>159</v>
      </c>
      <c r="F115" s="197">
        <v>3190</v>
      </c>
      <c r="G115" s="124"/>
      <c r="H115" s="124"/>
    </row>
    <row r="116" spans="1:8" x14ac:dyDescent="0.3">
      <c r="A116" s="124" t="s">
        <v>421</v>
      </c>
      <c r="B116" s="133">
        <v>238</v>
      </c>
      <c r="C116" s="133"/>
      <c r="D116" s="124" t="s">
        <v>448</v>
      </c>
      <c r="E116" s="197" t="s">
        <v>159</v>
      </c>
      <c r="F116" s="197">
        <v>1883976.25</v>
      </c>
      <c r="G116" s="124"/>
      <c r="H116" s="124"/>
    </row>
    <row r="117" spans="1:8" x14ac:dyDescent="0.3">
      <c r="A117" s="124" t="s">
        <v>445</v>
      </c>
      <c r="B117" s="133">
        <v>36</v>
      </c>
      <c r="C117" s="133">
        <v>162.78</v>
      </c>
      <c r="D117" s="124" t="s">
        <v>448</v>
      </c>
      <c r="E117" s="197" t="s">
        <v>159</v>
      </c>
      <c r="F117" s="197">
        <v>349706.36249999999</v>
      </c>
      <c r="G117" s="124"/>
      <c r="H117" s="124"/>
    </row>
    <row r="118" spans="1:8" x14ac:dyDescent="0.3">
      <c r="A118" s="124" t="s">
        <v>424</v>
      </c>
      <c r="B118" s="133">
        <v>29</v>
      </c>
      <c r="C118" s="133">
        <v>1292.07</v>
      </c>
      <c r="D118" s="124" t="s">
        <v>448</v>
      </c>
      <c r="E118" s="197" t="s">
        <v>159</v>
      </c>
      <c r="F118" s="197">
        <v>569772.60849999997</v>
      </c>
      <c r="G118" s="124"/>
      <c r="H118" s="124"/>
    </row>
    <row r="119" spans="1:8" x14ac:dyDescent="0.3">
      <c r="A119" s="124" t="s">
        <v>425</v>
      </c>
      <c r="B119" s="133">
        <v>1</v>
      </c>
      <c r="C119" s="133">
        <v>0.21</v>
      </c>
      <c r="D119" s="124" t="s">
        <v>448</v>
      </c>
      <c r="E119" s="197" t="s">
        <v>159</v>
      </c>
      <c r="F119" s="197">
        <v>146.316</v>
      </c>
      <c r="G119" s="124"/>
      <c r="H119" s="124"/>
    </row>
    <row r="120" spans="1:8" x14ac:dyDescent="0.3">
      <c r="A120" s="124" t="s">
        <v>426</v>
      </c>
      <c r="B120" s="133">
        <v>83</v>
      </c>
      <c r="C120" s="133">
        <v>1453.35</v>
      </c>
      <c r="D120" s="124" t="s">
        <v>448</v>
      </c>
      <c r="E120" s="197" t="s">
        <v>159</v>
      </c>
      <c r="F120" s="197">
        <v>236372.25000000003</v>
      </c>
      <c r="G120" s="124"/>
      <c r="H120" s="124"/>
    </row>
    <row r="121" spans="1:8" x14ac:dyDescent="0.3">
      <c r="A121" s="124" t="s">
        <v>427</v>
      </c>
      <c r="B121" s="133">
        <v>3</v>
      </c>
      <c r="C121" s="133">
        <v>1.49</v>
      </c>
      <c r="D121" s="124" t="s">
        <v>448</v>
      </c>
      <c r="E121" s="197" t="s">
        <v>159</v>
      </c>
      <c r="F121" s="197">
        <v>3284.38</v>
      </c>
      <c r="G121" s="124"/>
      <c r="H121" s="124"/>
    </row>
    <row r="122" spans="1:8" x14ac:dyDescent="0.3">
      <c r="A122" s="124" t="s">
        <v>428</v>
      </c>
      <c r="B122" s="133">
        <v>1</v>
      </c>
      <c r="C122" s="133">
        <v>10.89</v>
      </c>
      <c r="D122" s="124" t="s">
        <v>448</v>
      </c>
      <c r="E122" s="197" t="s">
        <v>159</v>
      </c>
      <c r="F122" s="197">
        <v>23967.68</v>
      </c>
      <c r="G122" s="124"/>
      <c r="H122" s="124"/>
    </row>
    <row r="123" spans="1:8" x14ac:dyDescent="0.3">
      <c r="A123" s="124" t="s">
        <v>429</v>
      </c>
      <c r="B123" s="133">
        <v>13</v>
      </c>
      <c r="C123" s="133"/>
      <c r="D123" s="124" t="s">
        <v>448</v>
      </c>
      <c r="E123" s="197" t="s">
        <v>159</v>
      </c>
      <c r="F123" s="197">
        <v>103204.55000000002</v>
      </c>
      <c r="G123" s="124"/>
      <c r="H123" s="124"/>
    </row>
    <row r="124" spans="1:8" x14ac:dyDescent="0.3">
      <c r="A124" s="124" t="s">
        <v>430</v>
      </c>
      <c r="B124" s="133">
        <v>5</v>
      </c>
      <c r="C124" s="133">
        <v>43.37</v>
      </c>
      <c r="D124" s="124" t="s">
        <v>448</v>
      </c>
      <c r="E124" s="197" t="s">
        <v>159</v>
      </c>
      <c r="F124" s="197">
        <v>37729.986000000004</v>
      </c>
      <c r="G124" s="124"/>
      <c r="H124" s="124"/>
    </row>
    <row r="125" spans="1:8" x14ac:dyDescent="0.3">
      <c r="A125" s="211" t="s">
        <v>137</v>
      </c>
      <c r="B125" s="212" t="s">
        <v>458</v>
      </c>
      <c r="C125" s="212" t="s">
        <v>459</v>
      </c>
      <c r="D125" s="211" t="s">
        <v>460</v>
      </c>
      <c r="E125" s="213"/>
      <c r="F125" s="213">
        <f>SUBTOTAL(109,Countryside_Stewardship_Agreements___2016_total[Lifetime of agreement vlaue])</f>
        <v>3262498.6129999999</v>
      </c>
      <c r="G125" s="124"/>
      <c r="H125" s="124"/>
    </row>
  </sheetData>
  <mergeCells count="8">
    <mergeCell ref="A50:F50"/>
    <mergeCell ref="A70:F70"/>
    <mergeCell ref="A83:F83"/>
    <mergeCell ref="A4:D4"/>
    <mergeCell ref="A5:D5"/>
    <mergeCell ref="A6:D6"/>
    <mergeCell ref="A9:F9"/>
    <mergeCell ref="A31:F31"/>
  </mergeCells>
  <hyperlinks>
    <hyperlink ref="A1" location="'Contents'!B7" display="⇐ Return to contents" xr:uid="{57700C4D-1060-4012-8353-4916473B7E1D}"/>
  </hyperlink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37"/>
  <sheetViews>
    <sheetView showGridLines="0" zoomScaleNormal="100" workbookViewId="0">
      <selection activeCell="B1" sqref="B1"/>
    </sheetView>
  </sheetViews>
  <sheetFormatPr defaultRowHeight="14.4" x14ac:dyDescent="0.3"/>
  <cols>
    <col min="1" max="1" width="59.6640625" customWidth="1"/>
    <col min="2" max="16" width="11.44140625" customWidth="1"/>
    <col min="17" max="19" width="21.44140625" customWidth="1"/>
  </cols>
  <sheetData>
    <row r="1" spans="1:20" x14ac:dyDescent="0.3">
      <c r="A1" s="130" t="s">
        <v>7</v>
      </c>
      <c r="B1" s="124"/>
      <c r="C1" s="124"/>
      <c r="D1" s="124"/>
      <c r="E1" s="124"/>
      <c r="F1" s="124"/>
      <c r="G1" s="124"/>
      <c r="H1" s="124"/>
      <c r="I1" s="124"/>
      <c r="J1" s="124"/>
      <c r="K1" s="124"/>
      <c r="L1" s="124"/>
      <c r="M1" s="124"/>
      <c r="N1" s="124"/>
      <c r="O1" s="124"/>
      <c r="P1" s="124"/>
      <c r="Q1" s="124"/>
      <c r="R1" s="124"/>
      <c r="S1" s="124"/>
      <c r="T1" s="124"/>
    </row>
    <row r="2" spans="1:20" x14ac:dyDescent="0.3">
      <c r="A2" s="124"/>
      <c r="B2" s="124"/>
      <c r="C2" s="124"/>
      <c r="D2" s="124"/>
      <c r="E2" s="124"/>
      <c r="F2" s="124"/>
      <c r="G2" s="124"/>
      <c r="H2" s="124"/>
      <c r="I2" s="124"/>
      <c r="J2" s="124"/>
      <c r="K2" s="124"/>
      <c r="L2" s="124"/>
      <c r="M2" s="124"/>
      <c r="N2" s="124"/>
      <c r="O2" s="124"/>
      <c r="P2" s="124"/>
      <c r="Q2" s="124"/>
      <c r="R2" s="124"/>
      <c r="S2" s="124"/>
      <c r="T2" s="124"/>
    </row>
    <row r="3" spans="1:20" s="40" customFormat="1" ht="31.2" x14ac:dyDescent="0.6">
      <c r="A3" s="95" t="s">
        <v>461</v>
      </c>
      <c r="B3" s="95"/>
      <c r="C3" s="95"/>
      <c r="D3" s="95"/>
      <c r="E3" s="95"/>
      <c r="F3" s="95"/>
      <c r="G3" s="95"/>
      <c r="H3" s="95"/>
      <c r="I3" s="95"/>
      <c r="J3" s="95"/>
      <c r="K3" s="95"/>
      <c r="L3" s="95"/>
      <c r="M3" s="95"/>
      <c r="N3" s="95"/>
      <c r="O3" s="95"/>
      <c r="P3" s="95"/>
      <c r="Q3" s="95"/>
      <c r="R3" s="95"/>
      <c r="S3" s="95"/>
      <c r="T3" s="95"/>
    </row>
    <row r="4" spans="1:20" ht="47.4" customHeight="1" x14ac:dyDescent="0.3">
      <c r="A4" s="249" t="s">
        <v>462</v>
      </c>
      <c r="B4" s="249"/>
      <c r="C4" s="249"/>
      <c r="D4" s="249"/>
      <c r="E4" s="249"/>
      <c r="F4" s="249"/>
      <c r="G4" s="124"/>
      <c r="H4" s="124"/>
      <c r="I4" s="124"/>
      <c r="J4" s="124"/>
      <c r="K4" s="124"/>
      <c r="L4" s="124"/>
      <c r="M4" s="124"/>
      <c r="N4" s="124"/>
      <c r="O4" s="124"/>
      <c r="P4" s="124"/>
      <c r="Q4" s="124"/>
      <c r="R4" s="124"/>
      <c r="S4" s="124"/>
      <c r="T4" s="124"/>
    </row>
    <row r="5" spans="1:20" x14ac:dyDescent="0.3">
      <c r="A5" s="124"/>
      <c r="B5" s="124"/>
      <c r="C5" s="124"/>
      <c r="D5" s="124"/>
      <c r="E5" s="124"/>
      <c r="F5" s="124"/>
      <c r="G5" s="124"/>
      <c r="H5" s="124"/>
      <c r="I5" s="124"/>
      <c r="J5" s="124"/>
      <c r="K5" s="124"/>
      <c r="L5" s="124"/>
      <c r="M5" s="124"/>
      <c r="N5" s="124"/>
      <c r="O5" s="124"/>
      <c r="P5" s="124"/>
      <c r="Q5" s="124"/>
      <c r="R5" s="124"/>
      <c r="S5" s="124"/>
      <c r="T5" s="124"/>
    </row>
    <row r="6" spans="1:20" s="39" customFormat="1" ht="18" x14ac:dyDescent="0.35">
      <c r="A6" s="108" t="s">
        <v>463</v>
      </c>
      <c r="B6" s="108"/>
      <c r="C6" s="108"/>
      <c r="D6" s="108"/>
      <c r="E6" s="108"/>
      <c r="F6" s="108"/>
      <c r="G6" s="108"/>
      <c r="H6" s="108"/>
      <c r="I6" s="108"/>
      <c r="J6" s="108"/>
      <c r="K6" s="108"/>
      <c r="L6" s="108"/>
      <c r="M6" s="108"/>
      <c r="N6" s="108"/>
      <c r="O6" s="108"/>
      <c r="P6" s="108"/>
      <c r="Q6" s="108"/>
      <c r="R6" s="108"/>
      <c r="S6" s="108"/>
      <c r="T6" s="108"/>
    </row>
    <row r="7" spans="1:20" s="31" customFormat="1" ht="28.8" x14ac:dyDescent="0.3">
      <c r="A7" s="126" t="s">
        <v>184</v>
      </c>
      <c r="B7" s="126" t="s">
        <v>114</v>
      </c>
      <c r="C7" s="126" t="s">
        <v>355</v>
      </c>
      <c r="D7" s="126" t="s">
        <v>356</v>
      </c>
      <c r="E7" s="126" t="s">
        <v>464</v>
      </c>
      <c r="F7" s="126" t="s">
        <v>358</v>
      </c>
      <c r="G7" s="126" t="s">
        <v>359</v>
      </c>
      <c r="H7" s="126" t="s">
        <v>360</v>
      </c>
      <c r="I7" s="126" t="s">
        <v>361</v>
      </c>
      <c r="J7" s="126" t="s">
        <v>362</v>
      </c>
      <c r="K7" s="126" t="s">
        <v>363</v>
      </c>
      <c r="L7" s="126" t="s">
        <v>465</v>
      </c>
      <c r="M7" s="126" t="s">
        <v>378</v>
      </c>
      <c r="N7" s="126" t="s">
        <v>379</v>
      </c>
      <c r="O7" s="126" t="s">
        <v>380</v>
      </c>
      <c r="P7" s="126" t="s">
        <v>381</v>
      </c>
      <c r="Q7" s="126" t="s">
        <v>466</v>
      </c>
      <c r="R7" s="126" t="s">
        <v>467</v>
      </c>
      <c r="S7" s="126" t="s">
        <v>468</v>
      </c>
      <c r="T7" s="126"/>
    </row>
    <row r="8" spans="1:20" s="15" customFormat="1" ht="28.8" x14ac:dyDescent="0.3">
      <c r="A8" s="149" t="s">
        <v>469</v>
      </c>
      <c r="B8" s="214"/>
      <c r="C8" s="214" t="s">
        <v>81</v>
      </c>
      <c r="D8" s="214" t="s">
        <v>81</v>
      </c>
      <c r="E8" s="214">
        <v>10700</v>
      </c>
      <c r="F8" s="214">
        <v>9500</v>
      </c>
      <c r="G8" s="214">
        <v>10400</v>
      </c>
      <c r="H8" s="214">
        <v>9800</v>
      </c>
      <c r="I8" s="214">
        <v>12900</v>
      </c>
      <c r="J8" s="214">
        <v>12000</v>
      </c>
      <c r="K8" s="214">
        <v>13800</v>
      </c>
      <c r="L8" s="214">
        <v>13900</v>
      </c>
      <c r="M8" s="214">
        <v>13000</v>
      </c>
      <c r="N8" s="214">
        <v>12000</v>
      </c>
      <c r="O8" s="214">
        <v>13000</v>
      </c>
      <c r="P8" s="214">
        <v>14000</v>
      </c>
      <c r="Q8" s="214">
        <f>Employment_by_historic_sites_and_buildings[2019]-Employment_by_historic_sites_and_buildings[2018]</f>
        <v>1000</v>
      </c>
      <c r="R8" s="215">
        <f>Employment_by_historic_sites_and_buildings[Change 2018 to 2019]/Employment_by_historic_sites_and_buildings[2018]</f>
        <v>7.6923076923076927E-2</v>
      </c>
      <c r="S8" s="215">
        <f>(Employment_by_historic_sites_and_buildings[2019]-Employment_by_historic_sites_and_buildings[2008 '[1']])/Employment_by_historic_sites_and_buildings[2008 '[1']]</f>
        <v>0.30841121495327101</v>
      </c>
      <c r="T8" s="151"/>
    </row>
    <row r="9" spans="1:20" s="41" customFormat="1" ht="12" x14ac:dyDescent="0.3">
      <c r="A9" s="138" t="s">
        <v>470</v>
      </c>
      <c r="B9" s="138"/>
      <c r="C9" s="138"/>
      <c r="D9" s="138"/>
      <c r="E9" s="138"/>
      <c r="F9" s="138"/>
      <c r="G9" s="138"/>
      <c r="H9" s="138"/>
      <c r="I9" s="138"/>
      <c r="J9" s="138"/>
      <c r="K9" s="138"/>
      <c r="L9" s="138"/>
      <c r="M9" s="138"/>
      <c r="N9" s="138"/>
      <c r="O9" s="138"/>
      <c r="P9" s="138"/>
      <c r="Q9" s="138"/>
      <c r="R9" s="138"/>
      <c r="S9" s="138"/>
      <c r="T9" s="138"/>
    </row>
    <row r="10" spans="1:20" s="41" customFormat="1" ht="12" x14ac:dyDescent="0.3">
      <c r="A10" s="138" t="s">
        <v>471</v>
      </c>
      <c r="B10" s="138"/>
      <c r="C10" s="138"/>
      <c r="D10" s="138"/>
      <c r="E10" s="138"/>
      <c r="F10" s="138"/>
      <c r="G10" s="138"/>
      <c r="H10" s="138"/>
      <c r="I10" s="138"/>
      <c r="J10" s="138"/>
      <c r="K10" s="138"/>
      <c r="L10" s="138"/>
      <c r="M10" s="138"/>
      <c r="N10" s="138"/>
      <c r="O10" s="138"/>
      <c r="P10" s="138"/>
      <c r="Q10" s="138"/>
      <c r="R10" s="138"/>
      <c r="S10" s="138"/>
      <c r="T10" s="138"/>
    </row>
    <row r="11" spans="1:20" s="41" customFormat="1" ht="12" x14ac:dyDescent="0.3">
      <c r="A11" s="138" t="s">
        <v>472</v>
      </c>
      <c r="B11" s="138"/>
      <c r="C11" s="138"/>
      <c r="D11" s="138"/>
      <c r="E11" s="138"/>
      <c r="F11" s="138"/>
      <c r="G11" s="138"/>
      <c r="H11" s="138"/>
      <c r="I11" s="138"/>
      <c r="J11" s="138"/>
      <c r="K11" s="138"/>
      <c r="L11" s="138"/>
      <c r="M11" s="138"/>
      <c r="N11" s="138"/>
      <c r="O11" s="138"/>
      <c r="P11" s="138"/>
      <c r="Q11" s="138"/>
      <c r="R11" s="138"/>
      <c r="S11" s="138"/>
      <c r="T11" s="138"/>
    </row>
    <row r="12" spans="1:20" x14ac:dyDescent="0.3">
      <c r="A12" s="124"/>
      <c r="B12" s="124"/>
      <c r="C12" s="124"/>
      <c r="D12" s="124"/>
      <c r="E12" s="124"/>
      <c r="F12" s="124"/>
      <c r="G12" s="124"/>
      <c r="H12" s="124"/>
      <c r="I12" s="124"/>
      <c r="J12" s="124"/>
      <c r="K12" s="124"/>
      <c r="L12" s="124"/>
      <c r="M12" s="124"/>
      <c r="N12" s="124"/>
      <c r="O12" s="124"/>
      <c r="P12" s="124"/>
      <c r="Q12" s="124"/>
      <c r="R12" s="124"/>
      <c r="S12" s="124"/>
      <c r="T12" s="124"/>
    </row>
    <row r="13" spans="1:20" s="19" customFormat="1" ht="5.0999999999999996" customHeight="1" x14ac:dyDescent="0.3">
      <c r="A13" s="195"/>
      <c r="B13" s="195"/>
      <c r="C13" s="195"/>
      <c r="D13" s="195"/>
      <c r="E13" s="195"/>
      <c r="F13" s="195"/>
      <c r="G13" s="195"/>
      <c r="H13" s="195"/>
      <c r="I13" s="195"/>
      <c r="J13" s="195"/>
      <c r="K13" s="195"/>
      <c r="L13" s="195"/>
      <c r="M13" s="195"/>
      <c r="N13" s="195"/>
      <c r="O13" s="195"/>
      <c r="P13" s="195"/>
      <c r="Q13" s="195"/>
      <c r="R13" s="195"/>
      <c r="S13" s="195"/>
      <c r="T13" s="195"/>
    </row>
    <row r="14" spans="1:20" x14ac:dyDescent="0.3">
      <c r="A14" s="124"/>
      <c r="B14" s="124"/>
      <c r="C14" s="124"/>
      <c r="D14" s="124"/>
      <c r="E14" s="124"/>
      <c r="F14" s="124"/>
      <c r="G14" s="124"/>
      <c r="H14" s="124"/>
      <c r="I14" s="124"/>
      <c r="J14" s="124"/>
      <c r="K14" s="124"/>
      <c r="L14" s="124"/>
      <c r="M14" s="124"/>
      <c r="N14" s="124"/>
      <c r="O14" s="124"/>
      <c r="P14" s="124"/>
      <c r="Q14" s="124"/>
      <c r="R14" s="124"/>
      <c r="S14" s="124"/>
      <c r="T14" s="124"/>
    </row>
    <row r="15" spans="1:20" s="39" customFormat="1" ht="18" x14ac:dyDescent="0.35">
      <c r="A15" s="108" t="s">
        <v>473</v>
      </c>
      <c r="B15" s="108"/>
      <c r="C15" s="108"/>
      <c r="D15" s="108"/>
      <c r="E15" s="108"/>
      <c r="F15" s="108"/>
      <c r="G15" s="108"/>
      <c r="H15" s="108"/>
      <c r="I15" s="108"/>
      <c r="J15" s="108"/>
      <c r="K15" s="108"/>
      <c r="L15" s="108"/>
      <c r="M15" s="108"/>
      <c r="N15" s="108"/>
      <c r="O15" s="108"/>
      <c r="P15" s="108"/>
      <c r="Q15" s="108"/>
      <c r="R15" s="108"/>
      <c r="S15" s="108"/>
      <c r="T15" s="108"/>
    </row>
    <row r="16" spans="1:20" x14ac:dyDescent="0.3">
      <c r="A16" s="124" t="s">
        <v>474</v>
      </c>
      <c r="B16" s="124" t="s">
        <v>114</v>
      </c>
      <c r="C16" s="124" t="s">
        <v>355</v>
      </c>
      <c r="D16" s="124" t="s">
        <v>356</v>
      </c>
      <c r="E16" s="124" t="s">
        <v>357</v>
      </c>
      <c r="F16" s="124" t="s">
        <v>358</v>
      </c>
      <c r="G16" s="124" t="s">
        <v>359</v>
      </c>
      <c r="H16" s="124" t="s">
        <v>360</v>
      </c>
      <c r="I16" s="124" t="s">
        <v>361</v>
      </c>
      <c r="J16" s="124" t="s">
        <v>362</v>
      </c>
      <c r="K16" s="124" t="s">
        <v>363</v>
      </c>
      <c r="L16" s="124" t="s">
        <v>364</v>
      </c>
      <c r="M16" s="124" t="s">
        <v>378</v>
      </c>
      <c r="N16" s="124" t="s">
        <v>379</v>
      </c>
      <c r="O16" s="124" t="s">
        <v>380</v>
      </c>
      <c r="P16" s="124" t="s">
        <v>381</v>
      </c>
      <c r="Q16" s="124"/>
      <c r="R16" s="124"/>
      <c r="S16" s="124"/>
      <c r="T16" s="124"/>
    </row>
    <row r="17" spans="1:20" x14ac:dyDescent="0.3">
      <c r="A17" s="124" t="s">
        <v>119</v>
      </c>
      <c r="B17" s="50"/>
      <c r="C17" s="50" t="s">
        <v>81</v>
      </c>
      <c r="D17" s="50" t="s">
        <v>81</v>
      </c>
      <c r="E17" s="50" t="s">
        <v>81</v>
      </c>
      <c r="F17" s="50">
        <v>331</v>
      </c>
      <c r="G17" s="50" t="s">
        <v>81</v>
      </c>
      <c r="H17" s="50" t="s">
        <v>81</v>
      </c>
      <c r="I17" s="50">
        <v>484</v>
      </c>
      <c r="J17" s="50" t="s">
        <v>81</v>
      </c>
      <c r="K17" s="50" t="s">
        <v>81</v>
      </c>
      <c r="L17" s="50">
        <v>826</v>
      </c>
      <c r="M17" s="50" t="s">
        <v>81</v>
      </c>
      <c r="N17" s="50" t="s">
        <v>81</v>
      </c>
      <c r="O17" s="50" t="s">
        <v>81</v>
      </c>
      <c r="P17" s="50" t="s">
        <v>81</v>
      </c>
      <c r="Q17" s="124"/>
      <c r="R17" s="124"/>
      <c r="S17" s="124"/>
      <c r="T17" s="124"/>
    </row>
    <row r="18" spans="1:20" x14ac:dyDescent="0.3">
      <c r="A18" s="124" t="s">
        <v>121</v>
      </c>
      <c r="B18" s="50"/>
      <c r="C18" s="50" t="s">
        <v>81</v>
      </c>
      <c r="D18" s="50" t="s">
        <v>81</v>
      </c>
      <c r="E18" s="50">
        <v>112</v>
      </c>
      <c r="F18" s="50">
        <v>1112</v>
      </c>
      <c r="G18" s="50" t="s">
        <v>81</v>
      </c>
      <c r="H18" s="50" t="s">
        <v>81</v>
      </c>
      <c r="I18" s="50">
        <v>1423</v>
      </c>
      <c r="J18" s="50" t="s">
        <v>81</v>
      </c>
      <c r="K18" s="50" t="s">
        <v>81</v>
      </c>
      <c r="L18" s="50">
        <v>925</v>
      </c>
      <c r="M18" s="50" t="s">
        <v>81</v>
      </c>
      <c r="N18" s="50" t="s">
        <v>81</v>
      </c>
      <c r="O18" s="50" t="s">
        <v>81</v>
      </c>
      <c r="P18" s="50" t="s">
        <v>81</v>
      </c>
      <c r="Q18" s="124"/>
      <c r="R18" s="124"/>
      <c r="S18" s="124"/>
      <c r="T18" s="124"/>
    </row>
    <row r="19" spans="1:20" x14ac:dyDescent="0.3">
      <c r="A19" s="124" t="s">
        <v>123</v>
      </c>
      <c r="B19" s="50"/>
      <c r="C19" s="50" t="s">
        <v>81</v>
      </c>
      <c r="D19" s="50" t="s">
        <v>81</v>
      </c>
      <c r="E19" s="50" t="s">
        <v>81</v>
      </c>
      <c r="F19" s="50">
        <v>805</v>
      </c>
      <c r="G19" s="50" t="s">
        <v>81</v>
      </c>
      <c r="H19" s="50" t="s">
        <v>81</v>
      </c>
      <c r="I19" s="50">
        <v>1384</v>
      </c>
      <c r="J19" s="50" t="s">
        <v>81</v>
      </c>
      <c r="K19" s="50" t="s">
        <v>81</v>
      </c>
      <c r="L19" s="50">
        <v>1041</v>
      </c>
      <c r="M19" s="50" t="s">
        <v>81</v>
      </c>
      <c r="N19" s="50" t="s">
        <v>81</v>
      </c>
      <c r="O19" s="50" t="s">
        <v>81</v>
      </c>
      <c r="P19" s="50" t="s">
        <v>81</v>
      </c>
      <c r="Q19" s="124"/>
      <c r="R19" s="124"/>
      <c r="S19" s="124"/>
      <c r="T19" s="124"/>
    </row>
    <row r="20" spans="1:20" x14ac:dyDescent="0.3">
      <c r="A20" s="124" t="s">
        <v>125</v>
      </c>
      <c r="B20" s="50"/>
      <c r="C20" s="50">
        <v>664</v>
      </c>
      <c r="D20" s="50" t="s">
        <v>81</v>
      </c>
      <c r="E20" s="50" t="s">
        <v>81</v>
      </c>
      <c r="F20" s="50">
        <v>1019</v>
      </c>
      <c r="G20" s="50" t="s">
        <v>81</v>
      </c>
      <c r="H20" s="50" t="s">
        <v>81</v>
      </c>
      <c r="I20" s="50">
        <v>2353</v>
      </c>
      <c r="J20" s="50" t="s">
        <v>81</v>
      </c>
      <c r="K20" s="50" t="s">
        <v>81</v>
      </c>
      <c r="L20" s="50">
        <v>1206</v>
      </c>
      <c r="M20" s="50" t="s">
        <v>81</v>
      </c>
      <c r="N20" s="50" t="s">
        <v>81</v>
      </c>
      <c r="O20" s="50" t="s">
        <v>81</v>
      </c>
      <c r="P20" s="50" t="s">
        <v>81</v>
      </c>
      <c r="Q20" s="124"/>
      <c r="R20" s="124"/>
      <c r="S20" s="124"/>
      <c r="T20" s="124"/>
    </row>
    <row r="21" spans="1:20" x14ac:dyDescent="0.3">
      <c r="A21" s="124" t="s">
        <v>129</v>
      </c>
      <c r="B21" s="50"/>
      <c r="C21" s="50" t="s">
        <v>81</v>
      </c>
      <c r="D21" s="50" t="s">
        <v>81</v>
      </c>
      <c r="E21" s="50" t="s">
        <v>81</v>
      </c>
      <c r="F21" s="50" t="s">
        <v>81</v>
      </c>
      <c r="G21" s="50" t="s">
        <v>81</v>
      </c>
      <c r="H21" s="50" t="s">
        <v>81</v>
      </c>
      <c r="I21" s="50">
        <v>1166</v>
      </c>
      <c r="J21" s="50" t="s">
        <v>81</v>
      </c>
      <c r="K21" s="50" t="s">
        <v>81</v>
      </c>
      <c r="L21" s="50">
        <v>1685</v>
      </c>
      <c r="M21" s="50" t="s">
        <v>81</v>
      </c>
      <c r="N21" s="50" t="s">
        <v>81</v>
      </c>
      <c r="O21" s="50" t="s">
        <v>81</v>
      </c>
      <c r="P21" s="50" t="s">
        <v>81</v>
      </c>
      <c r="Q21" s="124"/>
      <c r="R21" s="124"/>
      <c r="S21" s="124"/>
      <c r="T21" s="124"/>
    </row>
    <row r="22" spans="1:20" x14ac:dyDescent="0.3">
      <c r="A22" s="124" t="s">
        <v>127</v>
      </c>
      <c r="B22" s="50"/>
      <c r="C22" s="50" t="s">
        <v>81</v>
      </c>
      <c r="D22" s="50" t="s">
        <v>81</v>
      </c>
      <c r="E22" s="50">
        <v>519</v>
      </c>
      <c r="F22" s="50">
        <v>1749</v>
      </c>
      <c r="G22" s="50" t="s">
        <v>81</v>
      </c>
      <c r="H22" s="50" t="s">
        <v>81</v>
      </c>
      <c r="I22" s="50">
        <v>1483</v>
      </c>
      <c r="J22" s="50" t="s">
        <v>81</v>
      </c>
      <c r="K22" s="50" t="s">
        <v>81</v>
      </c>
      <c r="L22" s="50">
        <v>1586</v>
      </c>
      <c r="M22" s="50" t="s">
        <v>81</v>
      </c>
      <c r="N22" s="50" t="s">
        <v>81</v>
      </c>
      <c r="O22" s="50" t="s">
        <v>81</v>
      </c>
      <c r="P22" s="50" t="s">
        <v>81</v>
      </c>
      <c r="Q22" s="124"/>
      <c r="R22" s="124"/>
      <c r="S22" s="124"/>
      <c r="T22" s="124"/>
    </row>
    <row r="23" spans="1:20" x14ac:dyDescent="0.3">
      <c r="A23" s="124" t="s">
        <v>131</v>
      </c>
      <c r="B23" s="50"/>
      <c r="C23" s="50">
        <v>425</v>
      </c>
      <c r="D23" s="50" t="s">
        <v>81</v>
      </c>
      <c r="E23" s="50" t="s">
        <v>81</v>
      </c>
      <c r="F23" s="50" t="s">
        <v>81</v>
      </c>
      <c r="G23" s="50" t="s">
        <v>81</v>
      </c>
      <c r="H23" s="50" t="s">
        <v>81</v>
      </c>
      <c r="I23" s="50">
        <v>9</v>
      </c>
      <c r="J23" s="50" t="s">
        <v>81</v>
      </c>
      <c r="K23" s="50" t="s">
        <v>81</v>
      </c>
      <c r="L23" s="50">
        <v>264</v>
      </c>
      <c r="M23" s="50" t="s">
        <v>81</v>
      </c>
      <c r="N23" s="50" t="s">
        <v>81</v>
      </c>
      <c r="O23" s="50" t="s">
        <v>81</v>
      </c>
      <c r="P23" s="50" t="s">
        <v>81</v>
      </c>
      <c r="Q23" s="124"/>
      <c r="R23" s="124"/>
      <c r="S23" s="124"/>
      <c r="T23" s="124"/>
    </row>
    <row r="24" spans="1:20" x14ac:dyDescent="0.3">
      <c r="A24" s="124" t="s">
        <v>133</v>
      </c>
      <c r="B24" s="50"/>
      <c r="C24" s="50">
        <v>2591</v>
      </c>
      <c r="D24" s="50" t="s">
        <v>81</v>
      </c>
      <c r="E24" s="50" t="s">
        <v>81</v>
      </c>
      <c r="F24" s="50">
        <v>3629</v>
      </c>
      <c r="G24" s="50" t="s">
        <v>81</v>
      </c>
      <c r="H24" s="50" t="s">
        <v>81</v>
      </c>
      <c r="I24" s="50">
        <v>5134</v>
      </c>
      <c r="J24" s="50" t="s">
        <v>81</v>
      </c>
      <c r="K24" s="50" t="s">
        <v>81</v>
      </c>
      <c r="L24" s="50">
        <v>2527</v>
      </c>
      <c r="M24" s="50" t="s">
        <v>81</v>
      </c>
      <c r="N24" s="50" t="s">
        <v>81</v>
      </c>
      <c r="O24" s="50" t="s">
        <v>81</v>
      </c>
      <c r="P24" s="50" t="s">
        <v>81</v>
      </c>
      <c r="Q24" s="124"/>
      <c r="R24" s="124"/>
      <c r="S24" s="124"/>
      <c r="T24" s="124"/>
    </row>
    <row r="25" spans="1:20" x14ac:dyDescent="0.3">
      <c r="A25" s="124" t="s">
        <v>135</v>
      </c>
      <c r="B25" s="50"/>
      <c r="C25" s="50" t="s">
        <v>81</v>
      </c>
      <c r="D25" s="50" t="s">
        <v>81</v>
      </c>
      <c r="E25" s="50" t="s">
        <v>81</v>
      </c>
      <c r="F25" s="50">
        <v>3898</v>
      </c>
      <c r="G25" s="50" t="s">
        <v>81</v>
      </c>
      <c r="H25" s="50" t="s">
        <v>81</v>
      </c>
      <c r="I25" s="50">
        <v>2458</v>
      </c>
      <c r="J25" s="50" t="s">
        <v>81</v>
      </c>
      <c r="K25" s="50" t="s">
        <v>81</v>
      </c>
      <c r="L25" s="50">
        <v>2824</v>
      </c>
      <c r="M25" s="50" t="s">
        <v>81</v>
      </c>
      <c r="N25" s="50" t="s">
        <v>81</v>
      </c>
      <c r="O25" s="50" t="s">
        <v>81</v>
      </c>
      <c r="P25" s="50" t="s">
        <v>81</v>
      </c>
      <c r="Q25" s="124"/>
      <c r="R25" s="124"/>
      <c r="S25" s="124"/>
      <c r="T25" s="124"/>
    </row>
    <row r="26" spans="1:20" s="22" customFormat="1" x14ac:dyDescent="0.3">
      <c r="A26" s="32" t="s">
        <v>184</v>
      </c>
      <c r="B26" s="8"/>
      <c r="C26" s="8" t="s">
        <v>81</v>
      </c>
      <c r="D26" s="8" t="s">
        <v>81</v>
      </c>
      <c r="E26" s="8" t="s">
        <v>81</v>
      </c>
      <c r="F26" s="8">
        <v>14600</v>
      </c>
      <c r="G26" s="8" t="s">
        <v>81</v>
      </c>
      <c r="H26" s="8" t="s">
        <v>81</v>
      </c>
      <c r="I26" s="8">
        <v>15894</v>
      </c>
      <c r="J26" s="8" t="s">
        <v>81</v>
      </c>
      <c r="K26" s="8" t="s">
        <v>81</v>
      </c>
      <c r="L26" s="8">
        <v>12884</v>
      </c>
      <c r="M26" s="8" t="s">
        <v>81</v>
      </c>
      <c r="N26" s="8" t="s">
        <v>81</v>
      </c>
      <c r="O26" s="8" t="s">
        <v>81</v>
      </c>
      <c r="P26" s="8" t="s">
        <v>81</v>
      </c>
      <c r="Q26" s="32"/>
      <c r="R26" s="32"/>
      <c r="S26" s="32"/>
      <c r="T26" s="32"/>
    </row>
    <row r="27" spans="1:20" x14ac:dyDescent="0.3">
      <c r="A27" s="124" t="s">
        <v>475</v>
      </c>
      <c r="B27" s="124" t="s">
        <v>114</v>
      </c>
      <c r="C27" s="124" t="s">
        <v>355</v>
      </c>
      <c r="D27" s="124" t="s">
        <v>356</v>
      </c>
      <c r="E27" s="124" t="s">
        <v>357</v>
      </c>
      <c r="F27" s="124" t="s">
        <v>358</v>
      </c>
      <c r="G27" s="124" t="s">
        <v>359</v>
      </c>
      <c r="H27" s="124" t="s">
        <v>360</v>
      </c>
      <c r="I27" s="124" t="s">
        <v>361</v>
      </c>
      <c r="J27" s="124" t="s">
        <v>362</v>
      </c>
      <c r="K27" s="124" t="s">
        <v>363</v>
      </c>
      <c r="L27" s="124" t="s">
        <v>364</v>
      </c>
      <c r="M27" s="124" t="s">
        <v>378</v>
      </c>
      <c r="N27" s="124" t="s">
        <v>379</v>
      </c>
      <c r="O27" s="124" t="s">
        <v>380</v>
      </c>
      <c r="P27" s="124" t="s">
        <v>381</v>
      </c>
      <c r="Q27" s="124"/>
      <c r="R27" s="124"/>
      <c r="S27" s="124"/>
      <c r="T27" s="124"/>
    </row>
    <row r="28" spans="1:20" x14ac:dyDescent="0.3">
      <c r="A28" s="124" t="s">
        <v>119</v>
      </c>
      <c r="B28" s="50"/>
      <c r="C28" s="50" t="s">
        <v>81</v>
      </c>
      <c r="D28" s="50" t="s">
        <v>81</v>
      </c>
      <c r="E28" s="50" t="s">
        <v>81</v>
      </c>
      <c r="F28" s="50">
        <v>38</v>
      </c>
      <c r="G28" s="50" t="s">
        <v>81</v>
      </c>
      <c r="H28" s="50" t="s">
        <v>81</v>
      </c>
      <c r="I28" s="216" t="s">
        <v>81</v>
      </c>
      <c r="J28" s="50" t="s">
        <v>81</v>
      </c>
      <c r="K28" s="50" t="s">
        <v>81</v>
      </c>
      <c r="L28" s="50" t="s">
        <v>81</v>
      </c>
      <c r="M28" s="50" t="s">
        <v>81</v>
      </c>
      <c r="N28" s="50" t="s">
        <v>81</v>
      </c>
      <c r="O28" s="50" t="s">
        <v>81</v>
      </c>
      <c r="P28" s="50" t="s">
        <v>81</v>
      </c>
      <c r="Q28" s="124"/>
      <c r="R28" s="124"/>
      <c r="S28" s="124"/>
      <c r="T28" s="124"/>
    </row>
    <row r="29" spans="1:20" x14ac:dyDescent="0.3">
      <c r="A29" s="124" t="s">
        <v>121</v>
      </c>
      <c r="B29" s="50"/>
      <c r="C29" s="50" t="s">
        <v>81</v>
      </c>
      <c r="D29" s="50" t="s">
        <v>81</v>
      </c>
      <c r="E29" s="50">
        <v>148</v>
      </c>
      <c r="F29" s="50">
        <v>432</v>
      </c>
      <c r="G29" s="50" t="s">
        <v>81</v>
      </c>
      <c r="H29" s="50" t="s">
        <v>81</v>
      </c>
      <c r="I29" s="50">
        <v>194</v>
      </c>
      <c r="J29" s="50" t="s">
        <v>81</v>
      </c>
      <c r="K29" s="50" t="s">
        <v>81</v>
      </c>
      <c r="L29" s="50" t="s">
        <v>81</v>
      </c>
      <c r="M29" s="50" t="s">
        <v>81</v>
      </c>
      <c r="N29" s="50" t="s">
        <v>81</v>
      </c>
      <c r="O29" s="50" t="s">
        <v>81</v>
      </c>
      <c r="P29" s="50" t="s">
        <v>81</v>
      </c>
      <c r="Q29" s="124"/>
      <c r="R29" s="124"/>
      <c r="S29" s="124"/>
      <c r="T29" s="124"/>
    </row>
    <row r="30" spans="1:20" x14ac:dyDescent="0.3">
      <c r="A30" s="124" t="s">
        <v>123</v>
      </c>
      <c r="B30" s="50"/>
      <c r="C30" s="50" t="s">
        <v>81</v>
      </c>
      <c r="D30" s="50" t="s">
        <v>81</v>
      </c>
      <c r="E30" s="50" t="s">
        <v>81</v>
      </c>
      <c r="F30" s="50">
        <v>503</v>
      </c>
      <c r="G30" s="50" t="s">
        <v>81</v>
      </c>
      <c r="H30" s="50" t="s">
        <v>81</v>
      </c>
      <c r="I30" s="50">
        <v>152</v>
      </c>
      <c r="J30" s="50" t="s">
        <v>81</v>
      </c>
      <c r="K30" s="50" t="s">
        <v>81</v>
      </c>
      <c r="L30" s="50" t="s">
        <v>81</v>
      </c>
      <c r="M30" s="50" t="s">
        <v>81</v>
      </c>
      <c r="N30" s="50" t="s">
        <v>81</v>
      </c>
      <c r="O30" s="50" t="s">
        <v>81</v>
      </c>
      <c r="P30" s="50" t="s">
        <v>81</v>
      </c>
      <c r="Q30" s="124"/>
      <c r="R30" s="124"/>
      <c r="S30" s="124"/>
      <c r="T30" s="124"/>
    </row>
    <row r="31" spans="1:20" x14ac:dyDescent="0.3">
      <c r="A31" s="124" t="s">
        <v>125</v>
      </c>
      <c r="B31" s="50"/>
      <c r="C31" s="50">
        <v>410</v>
      </c>
      <c r="D31" s="50" t="s">
        <v>81</v>
      </c>
      <c r="E31" s="50" t="s">
        <v>81</v>
      </c>
      <c r="F31" s="50">
        <v>921</v>
      </c>
      <c r="G31" s="50" t="s">
        <v>81</v>
      </c>
      <c r="H31" s="50" t="s">
        <v>81</v>
      </c>
      <c r="I31" s="50">
        <v>991</v>
      </c>
      <c r="J31" s="50" t="s">
        <v>81</v>
      </c>
      <c r="K31" s="50" t="s">
        <v>81</v>
      </c>
      <c r="L31" s="50" t="s">
        <v>81</v>
      </c>
      <c r="M31" s="50" t="s">
        <v>81</v>
      </c>
      <c r="N31" s="50" t="s">
        <v>81</v>
      </c>
      <c r="O31" s="50" t="s">
        <v>81</v>
      </c>
      <c r="P31" s="50" t="s">
        <v>81</v>
      </c>
      <c r="Q31" s="124"/>
      <c r="R31" s="124"/>
      <c r="S31" s="124"/>
      <c r="T31" s="124"/>
    </row>
    <row r="32" spans="1:20" x14ac:dyDescent="0.3">
      <c r="A32" s="124" t="s">
        <v>129</v>
      </c>
      <c r="B32" s="50"/>
      <c r="C32" s="50" t="s">
        <v>81</v>
      </c>
      <c r="D32" s="50" t="s">
        <v>81</v>
      </c>
      <c r="E32" s="50" t="s">
        <v>81</v>
      </c>
      <c r="F32" s="50" t="s">
        <v>81</v>
      </c>
      <c r="G32" s="50" t="s">
        <v>81</v>
      </c>
      <c r="H32" s="50" t="s">
        <v>81</v>
      </c>
      <c r="I32" s="50">
        <v>724</v>
      </c>
      <c r="J32" s="50" t="s">
        <v>81</v>
      </c>
      <c r="K32" s="50" t="s">
        <v>81</v>
      </c>
      <c r="L32" s="50" t="s">
        <v>81</v>
      </c>
      <c r="M32" s="50" t="s">
        <v>81</v>
      </c>
      <c r="N32" s="50" t="s">
        <v>81</v>
      </c>
      <c r="O32" s="50" t="s">
        <v>81</v>
      </c>
      <c r="P32" s="50" t="s">
        <v>81</v>
      </c>
      <c r="Q32" s="124"/>
      <c r="R32" s="124"/>
      <c r="S32" s="124"/>
      <c r="T32" s="124"/>
    </row>
    <row r="33" spans="1:20" x14ac:dyDescent="0.3">
      <c r="A33" s="124" t="s">
        <v>127</v>
      </c>
      <c r="B33" s="50"/>
      <c r="C33" s="50" t="s">
        <v>81</v>
      </c>
      <c r="D33" s="50" t="s">
        <v>81</v>
      </c>
      <c r="E33" s="50">
        <v>499</v>
      </c>
      <c r="F33" s="50">
        <v>309</v>
      </c>
      <c r="G33" s="50" t="s">
        <v>81</v>
      </c>
      <c r="H33" s="50" t="s">
        <v>81</v>
      </c>
      <c r="I33" s="50">
        <v>297</v>
      </c>
      <c r="J33" s="50" t="s">
        <v>81</v>
      </c>
      <c r="K33" s="50" t="s">
        <v>81</v>
      </c>
      <c r="L33" s="50" t="s">
        <v>81</v>
      </c>
      <c r="M33" s="50" t="s">
        <v>81</v>
      </c>
      <c r="N33" s="50" t="s">
        <v>81</v>
      </c>
      <c r="O33" s="50" t="s">
        <v>81</v>
      </c>
      <c r="P33" s="50" t="s">
        <v>81</v>
      </c>
      <c r="Q33" s="124"/>
      <c r="R33" s="124"/>
      <c r="S33" s="124"/>
      <c r="T33" s="124"/>
    </row>
    <row r="34" spans="1:20" x14ac:dyDescent="0.3">
      <c r="A34" s="124" t="s">
        <v>131</v>
      </c>
      <c r="B34" s="50"/>
      <c r="C34" s="50">
        <v>42</v>
      </c>
      <c r="D34" s="50" t="s">
        <v>81</v>
      </c>
      <c r="E34" s="50" t="s">
        <v>81</v>
      </c>
      <c r="F34" s="50" t="s">
        <v>81</v>
      </c>
      <c r="G34" s="50" t="s">
        <v>81</v>
      </c>
      <c r="H34" s="50" t="s">
        <v>81</v>
      </c>
      <c r="I34" s="50">
        <v>880</v>
      </c>
      <c r="J34" s="50" t="s">
        <v>81</v>
      </c>
      <c r="K34" s="50" t="s">
        <v>81</v>
      </c>
      <c r="L34" s="50" t="s">
        <v>81</v>
      </c>
      <c r="M34" s="50" t="s">
        <v>81</v>
      </c>
      <c r="N34" s="50" t="s">
        <v>81</v>
      </c>
      <c r="O34" s="50" t="s">
        <v>81</v>
      </c>
      <c r="P34" s="50" t="s">
        <v>81</v>
      </c>
      <c r="Q34" s="124"/>
      <c r="R34" s="124"/>
      <c r="S34" s="124"/>
      <c r="T34" s="124"/>
    </row>
    <row r="35" spans="1:20" x14ac:dyDescent="0.3">
      <c r="A35" s="124" t="s">
        <v>133</v>
      </c>
      <c r="B35" s="50"/>
      <c r="C35" s="50">
        <v>1332</v>
      </c>
      <c r="D35" s="50" t="s">
        <v>81</v>
      </c>
      <c r="E35" s="50" t="s">
        <v>81</v>
      </c>
      <c r="F35" s="50">
        <v>1916</v>
      </c>
      <c r="G35" s="50" t="s">
        <v>81</v>
      </c>
      <c r="H35" s="50" t="s">
        <v>81</v>
      </c>
      <c r="I35" s="50">
        <v>2778</v>
      </c>
      <c r="J35" s="50" t="s">
        <v>81</v>
      </c>
      <c r="K35" s="50" t="s">
        <v>81</v>
      </c>
      <c r="L35" s="50" t="s">
        <v>81</v>
      </c>
      <c r="M35" s="50" t="s">
        <v>81</v>
      </c>
      <c r="N35" s="50" t="s">
        <v>81</v>
      </c>
      <c r="O35" s="50" t="s">
        <v>81</v>
      </c>
      <c r="P35" s="50" t="s">
        <v>81</v>
      </c>
      <c r="Q35" s="124"/>
      <c r="R35" s="124"/>
      <c r="S35" s="124"/>
      <c r="T35" s="124"/>
    </row>
    <row r="36" spans="1:20" x14ac:dyDescent="0.3">
      <c r="A36" s="124" t="s">
        <v>135</v>
      </c>
      <c r="B36" s="50"/>
      <c r="C36" s="50" t="s">
        <v>81</v>
      </c>
      <c r="D36" s="50" t="s">
        <v>81</v>
      </c>
      <c r="E36" s="50" t="s">
        <v>81</v>
      </c>
      <c r="F36" s="50">
        <v>1440</v>
      </c>
      <c r="G36" s="50" t="s">
        <v>81</v>
      </c>
      <c r="H36" s="50" t="s">
        <v>81</v>
      </c>
      <c r="I36" s="50">
        <v>873</v>
      </c>
      <c r="J36" s="50" t="s">
        <v>81</v>
      </c>
      <c r="K36" s="50" t="s">
        <v>81</v>
      </c>
      <c r="L36" s="50" t="s">
        <v>81</v>
      </c>
      <c r="M36" s="50" t="s">
        <v>81</v>
      </c>
      <c r="N36" s="50" t="s">
        <v>81</v>
      </c>
      <c r="O36" s="50" t="s">
        <v>81</v>
      </c>
      <c r="P36" s="50" t="s">
        <v>81</v>
      </c>
      <c r="Q36" s="124"/>
      <c r="R36" s="124"/>
      <c r="S36" s="124"/>
      <c r="T36" s="124"/>
    </row>
    <row r="37" spans="1:20" s="22" customFormat="1" x14ac:dyDescent="0.3">
      <c r="A37" s="32" t="s">
        <v>184</v>
      </c>
      <c r="B37" s="8"/>
      <c r="C37" s="8" t="s">
        <v>81</v>
      </c>
      <c r="D37" s="8" t="s">
        <v>81</v>
      </c>
      <c r="E37" s="8" t="s">
        <v>81</v>
      </c>
      <c r="F37" s="8">
        <v>6000</v>
      </c>
      <c r="G37" s="8" t="s">
        <v>81</v>
      </c>
      <c r="H37" s="8" t="s">
        <v>81</v>
      </c>
      <c r="I37" s="8">
        <v>6889</v>
      </c>
      <c r="J37" s="8" t="s">
        <v>81</v>
      </c>
      <c r="K37" s="8" t="s">
        <v>81</v>
      </c>
      <c r="L37" s="8" t="s">
        <v>81</v>
      </c>
      <c r="M37" s="8" t="s">
        <v>81</v>
      </c>
      <c r="N37" s="8" t="s">
        <v>81</v>
      </c>
      <c r="O37" s="8" t="s">
        <v>81</v>
      </c>
      <c r="P37" s="8" t="s">
        <v>81</v>
      </c>
      <c r="Q37" s="32"/>
      <c r="R37" s="32"/>
      <c r="S37" s="32"/>
      <c r="T37" s="32"/>
    </row>
    <row r="38" spans="1:20" s="41" customFormat="1" ht="12" x14ac:dyDescent="0.3">
      <c r="A38" s="138" t="s">
        <v>476</v>
      </c>
      <c r="B38" s="138"/>
      <c r="C38" s="138"/>
      <c r="D38" s="138"/>
      <c r="E38" s="138"/>
      <c r="F38" s="138"/>
      <c r="G38" s="138"/>
      <c r="H38" s="138"/>
      <c r="I38" s="138"/>
      <c r="J38" s="138"/>
      <c r="K38" s="138"/>
      <c r="L38" s="138"/>
      <c r="M38" s="138"/>
      <c r="N38" s="138"/>
      <c r="O38" s="138"/>
      <c r="P38" s="138"/>
      <c r="Q38" s="138"/>
      <c r="R38" s="138"/>
      <c r="S38" s="138"/>
      <c r="T38" s="138"/>
    </row>
    <row r="39" spans="1:20" s="41" customFormat="1" ht="12" x14ac:dyDescent="0.3">
      <c r="A39" s="138" t="s">
        <v>477</v>
      </c>
      <c r="B39" s="138"/>
      <c r="C39" s="138"/>
      <c r="D39" s="138"/>
      <c r="E39" s="138"/>
      <c r="F39" s="138"/>
      <c r="G39" s="138"/>
      <c r="H39" s="138"/>
      <c r="I39" s="138"/>
      <c r="J39" s="138"/>
      <c r="K39" s="138"/>
      <c r="L39" s="138"/>
      <c r="M39" s="138"/>
      <c r="N39" s="138"/>
      <c r="O39" s="138"/>
      <c r="P39" s="138"/>
      <c r="Q39" s="138"/>
      <c r="R39" s="138"/>
      <c r="S39" s="138"/>
      <c r="T39" s="138"/>
    </row>
    <row r="40" spans="1:20" s="41" customFormat="1" ht="12" x14ac:dyDescent="0.3">
      <c r="A40" s="138" t="s">
        <v>478</v>
      </c>
      <c r="B40" s="138"/>
      <c r="C40" s="138"/>
      <c r="D40" s="138"/>
      <c r="E40" s="138"/>
      <c r="F40" s="138"/>
      <c r="G40" s="138"/>
      <c r="H40" s="138"/>
      <c r="I40" s="138"/>
      <c r="J40" s="138"/>
      <c r="K40" s="138"/>
      <c r="L40" s="138"/>
      <c r="M40" s="138"/>
      <c r="N40" s="138"/>
      <c r="O40" s="138"/>
      <c r="P40" s="138"/>
      <c r="Q40" s="138"/>
      <c r="R40" s="138"/>
      <c r="S40" s="138"/>
      <c r="T40" s="138"/>
    </row>
    <row r="41" spans="1:20" x14ac:dyDescent="0.3">
      <c r="A41" s="124"/>
      <c r="B41" s="124"/>
      <c r="C41" s="124"/>
      <c r="D41" s="124"/>
      <c r="E41" s="124"/>
      <c r="F41" s="124"/>
      <c r="G41" s="124"/>
      <c r="H41" s="124"/>
      <c r="I41" s="124"/>
      <c r="J41" s="124"/>
      <c r="K41" s="124"/>
      <c r="L41" s="124"/>
      <c r="M41" s="124"/>
      <c r="N41" s="124"/>
      <c r="O41" s="124"/>
      <c r="P41" s="124"/>
      <c r="Q41" s="124"/>
      <c r="R41" s="124"/>
      <c r="S41" s="124"/>
      <c r="T41" s="124"/>
    </row>
    <row r="42" spans="1:20" s="19" customFormat="1" ht="5.0999999999999996" customHeight="1" x14ac:dyDescent="0.3">
      <c r="A42" s="195"/>
      <c r="B42" s="195"/>
      <c r="C42" s="195"/>
      <c r="D42" s="195"/>
      <c r="E42" s="195"/>
      <c r="F42" s="195"/>
      <c r="G42" s="195"/>
      <c r="H42" s="195"/>
      <c r="I42" s="195"/>
      <c r="J42" s="195"/>
      <c r="K42" s="195"/>
      <c r="L42" s="195"/>
      <c r="M42" s="195"/>
      <c r="N42" s="195"/>
      <c r="O42" s="195"/>
      <c r="P42" s="195"/>
      <c r="Q42" s="195"/>
      <c r="R42" s="195"/>
      <c r="S42" s="195"/>
      <c r="T42" s="195"/>
    </row>
    <row r="43" spans="1:20" x14ac:dyDescent="0.3">
      <c r="A43" s="124"/>
      <c r="B43" s="124"/>
      <c r="C43" s="124"/>
      <c r="D43" s="124"/>
      <c r="E43" s="124"/>
      <c r="F43" s="124"/>
      <c r="G43" s="124"/>
      <c r="H43" s="124"/>
      <c r="I43" s="124"/>
      <c r="J43" s="124"/>
      <c r="K43" s="124"/>
      <c r="L43" s="124"/>
      <c r="M43" s="124"/>
      <c r="N43" s="124"/>
      <c r="O43" s="124"/>
      <c r="P43" s="124"/>
      <c r="Q43" s="124"/>
      <c r="R43" s="124"/>
      <c r="S43" s="124"/>
      <c r="T43" s="124"/>
    </row>
    <row r="44" spans="1:20" s="40" customFormat="1" ht="31.2" x14ac:dyDescent="0.6">
      <c r="A44" s="125" t="s">
        <v>479</v>
      </c>
      <c r="B44" s="95"/>
      <c r="C44" s="95"/>
      <c r="D44" s="95"/>
      <c r="E44" s="95"/>
      <c r="F44" s="95"/>
      <c r="G44" s="95"/>
      <c r="H44" s="95"/>
      <c r="I44" s="95"/>
      <c r="J44" s="95"/>
      <c r="K44" s="95"/>
      <c r="L44" s="95"/>
      <c r="M44" s="95"/>
      <c r="N44" s="95"/>
      <c r="O44" s="95"/>
      <c r="P44" s="95"/>
      <c r="Q44" s="95"/>
      <c r="R44" s="95"/>
      <c r="S44" s="95"/>
      <c r="T44" s="95"/>
    </row>
    <row r="45" spans="1:20" s="39" customFormat="1" ht="18" x14ac:dyDescent="0.35">
      <c r="A45" s="108" t="s">
        <v>41</v>
      </c>
      <c r="B45" s="108"/>
      <c r="C45" s="108"/>
      <c r="D45" s="108"/>
      <c r="E45" s="108"/>
      <c r="F45" s="108"/>
      <c r="G45" s="108"/>
      <c r="H45" s="108"/>
      <c r="I45" s="108"/>
      <c r="J45" s="108"/>
      <c r="K45" s="108"/>
      <c r="L45" s="108"/>
      <c r="M45" s="108"/>
      <c r="N45" s="108"/>
      <c r="O45" s="108"/>
      <c r="P45" s="108"/>
      <c r="Q45" s="108"/>
      <c r="R45" s="108"/>
      <c r="S45" s="108"/>
      <c r="T45" s="108"/>
    </row>
    <row r="46" spans="1:20" ht="16.2" x14ac:dyDescent="0.3">
      <c r="A46" s="124" t="s">
        <v>113</v>
      </c>
      <c r="B46" s="124" t="s">
        <v>480</v>
      </c>
      <c r="C46" s="124" t="s">
        <v>355</v>
      </c>
      <c r="D46" s="124" t="s">
        <v>356</v>
      </c>
      <c r="E46" s="124" t="s">
        <v>357</v>
      </c>
      <c r="F46" s="124" t="s">
        <v>358</v>
      </c>
      <c r="G46" s="124" t="s">
        <v>481</v>
      </c>
      <c r="H46" s="124" t="s">
        <v>360</v>
      </c>
      <c r="I46" s="124" t="s">
        <v>361</v>
      </c>
      <c r="J46" s="124" t="s">
        <v>362</v>
      </c>
      <c r="K46" s="124" t="s">
        <v>363</v>
      </c>
      <c r="L46" s="124" t="s">
        <v>364</v>
      </c>
      <c r="M46" s="124" t="s">
        <v>378</v>
      </c>
      <c r="N46" s="124" t="s">
        <v>379</v>
      </c>
      <c r="O46" s="124" t="s">
        <v>380</v>
      </c>
      <c r="P46" s="124" t="s">
        <v>381</v>
      </c>
      <c r="Q46" s="124" t="s">
        <v>482</v>
      </c>
      <c r="R46" s="124" t="s">
        <v>483</v>
      </c>
      <c r="S46" s="124" t="s">
        <v>484</v>
      </c>
      <c r="T46" s="124" t="s">
        <v>341</v>
      </c>
    </row>
    <row r="47" spans="1:20" x14ac:dyDescent="0.3">
      <c r="A47" s="124" t="s">
        <v>119</v>
      </c>
      <c r="B47" s="124">
        <v>22</v>
      </c>
      <c r="C47" s="124">
        <v>32.5</v>
      </c>
      <c r="D47" s="124" t="s">
        <v>81</v>
      </c>
      <c r="E47" s="124">
        <v>33.15</v>
      </c>
      <c r="F47" s="124" t="s">
        <v>81</v>
      </c>
      <c r="G47" s="124">
        <v>26.3</v>
      </c>
      <c r="H47" s="124">
        <v>25.85</v>
      </c>
      <c r="I47" s="124">
        <v>27.1</v>
      </c>
      <c r="J47" s="124">
        <v>26.2</v>
      </c>
      <c r="K47" s="124">
        <v>25.3</v>
      </c>
      <c r="L47" s="124">
        <v>23.7</v>
      </c>
      <c r="M47" s="124">
        <v>23.2</v>
      </c>
      <c r="N47" s="124">
        <v>21.7</v>
      </c>
      <c r="O47" s="124">
        <v>25</v>
      </c>
      <c r="P47" s="217" t="s">
        <v>159</v>
      </c>
      <c r="Q47" s="217" t="s">
        <v>159</v>
      </c>
      <c r="R47" s="131" t="s">
        <v>81</v>
      </c>
      <c r="S47" s="131" t="s">
        <v>81</v>
      </c>
      <c r="T47" s="124"/>
    </row>
    <row r="48" spans="1:20" x14ac:dyDescent="0.3">
      <c r="A48" s="124" t="s">
        <v>121</v>
      </c>
      <c r="B48" s="124">
        <v>82</v>
      </c>
      <c r="C48" s="124">
        <v>72.599999999999994</v>
      </c>
      <c r="D48" s="124" t="s">
        <v>81</v>
      </c>
      <c r="E48" s="124">
        <v>67.209999999999994</v>
      </c>
      <c r="F48" s="124" t="s">
        <v>81</v>
      </c>
      <c r="G48" s="124">
        <v>80.209999999999994</v>
      </c>
      <c r="H48" s="124">
        <v>56.6</v>
      </c>
      <c r="I48" s="124">
        <v>50.5</v>
      </c>
      <c r="J48" s="124">
        <v>46.7</v>
      </c>
      <c r="K48" s="124">
        <v>45.4</v>
      </c>
      <c r="L48" s="124">
        <v>41.86</v>
      </c>
      <c r="M48" s="124">
        <v>41.07</v>
      </c>
      <c r="N48" s="124">
        <v>39.5</v>
      </c>
      <c r="O48" s="124">
        <v>44</v>
      </c>
      <c r="P48" s="217" t="s">
        <v>159</v>
      </c>
      <c r="Q48" s="217" t="s">
        <v>159</v>
      </c>
      <c r="R48" s="131" t="s">
        <v>81</v>
      </c>
      <c r="S48" s="131" t="s">
        <v>81</v>
      </c>
      <c r="T48" s="124"/>
    </row>
    <row r="49" spans="1:20" x14ac:dyDescent="0.3">
      <c r="A49" s="124" t="s">
        <v>123</v>
      </c>
      <c r="B49" s="124">
        <v>44</v>
      </c>
      <c r="C49" s="124">
        <v>50.45</v>
      </c>
      <c r="D49" s="124" t="s">
        <v>81</v>
      </c>
      <c r="E49" s="124">
        <v>50.7</v>
      </c>
      <c r="F49" s="124" t="s">
        <v>81</v>
      </c>
      <c r="G49" s="124">
        <v>54.14</v>
      </c>
      <c r="H49" s="124">
        <v>47.73</v>
      </c>
      <c r="I49" s="124">
        <v>43.56</v>
      </c>
      <c r="J49" s="124">
        <v>40.9</v>
      </c>
      <c r="K49" s="124">
        <v>37.1</v>
      </c>
      <c r="L49" s="124">
        <v>35.35</v>
      </c>
      <c r="M49" s="124">
        <v>35.950000000000003</v>
      </c>
      <c r="N49" s="124">
        <v>37.200000000000003</v>
      </c>
      <c r="O49" s="124">
        <v>37</v>
      </c>
      <c r="P49" s="217" t="s">
        <v>159</v>
      </c>
      <c r="Q49" s="217" t="s">
        <v>159</v>
      </c>
      <c r="R49" s="131" t="s">
        <v>81</v>
      </c>
      <c r="S49" s="131" t="s">
        <v>81</v>
      </c>
      <c r="T49" s="124"/>
    </row>
    <row r="50" spans="1:20" x14ac:dyDescent="0.3">
      <c r="A50" s="124" t="s">
        <v>485</v>
      </c>
      <c r="B50" s="124">
        <v>68</v>
      </c>
      <c r="C50" s="124">
        <v>79.599999999999994</v>
      </c>
      <c r="D50" s="124" t="s">
        <v>81</v>
      </c>
      <c r="E50" s="124">
        <v>64.2</v>
      </c>
      <c r="F50" s="124" t="s">
        <v>81</v>
      </c>
      <c r="G50" s="124">
        <v>55.3</v>
      </c>
      <c r="H50" s="124">
        <v>45.295000000000002</v>
      </c>
      <c r="I50" s="124">
        <v>44.9</v>
      </c>
      <c r="J50" s="124">
        <v>48.3</v>
      </c>
      <c r="K50" s="124">
        <v>41.7</v>
      </c>
      <c r="L50" s="124">
        <v>44.32</v>
      </c>
      <c r="M50" s="124">
        <v>41.92</v>
      </c>
      <c r="N50" s="124">
        <v>41.4</v>
      </c>
      <c r="O50" s="124">
        <v>43</v>
      </c>
      <c r="P50" s="217" t="s">
        <v>159</v>
      </c>
      <c r="Q50" s="217" t="s">
        <v>159</v>
      </c>
      <c r="R50" s="131" t="s">
        <v>81</v>
      </c>
      <c r="S50" s="131" t="s">
        <v>81</v>
      </c>
      <c r="T50" s="124"/>
    </row>
    <row r="51" spans="1:20" x14ac:dyDescent="0.3">
      <c r="A51" s="124" t="s">
        <v>125</v>
      </c>
      <c r="B51" s="124">
        <v>74</v>
      </c>
      <c r="C51" s="124">
        <v>89.05</v>
      </c>
      <c r="D51" s="124" t="s">
        <v>81</v>
      </c>
      <c r="E51" s="124">
        <v>82.4</v>
      </c>
      <c r="F51" s="124" t="s">
        <v>81</v>
      </c>
      <c r="G51" s="124">
        <v>77.099999999999994</v>
      </c>
      <c r="H51" s="124">
        <v>65.849999999999994</v>
      </c>
      <c r="I51" s="124">
        <v>58.05</v>
      </c>
      <c r="J51" s="124">
        <v>60.4</v>
      </c>
      <c r="K51" s="124">
        <v>57.3</v>
      </c>
      <c r="L51" s="124">
        <v>54.45</v>
      </c>
      <c r="M51" s="124">
        <v>57.88</v>
      </c>
      <c r="N51" s="124">
        <v>55.5</v>
      </c>
      <c r="O51" s="124">
        <v>56</v>
      </c>
      <c r="P51" s="217" t="s">
        <v>159</v>
      </c>
      <c r="Q51" s="217" t="s">
        <v>159</v>
      </c>
      <c r="R51" s="131" t="s">
        <v>81</v>
      </c>
      <c r="S51" s="131" t="s">
        <v>81</v>
      </c>
      <c r="T51" s="124"/>
    </row>
    <row r="52" spans="1:20" x14ac:dyDescent="0.3">
      <c r="A52" s="124" t="s">
        <v>129</v>
      </c>
      <c r="B52" s="124">
        <v>81</v>
      </c>
      <c r="C52" s="124">
        <v>95.72</v>
      </c>
      <c r="D52" s="124" t="s">
        <v>81</v>
      </c>
      <c r="E52" s="124">
        <v>93.8</v>
      </c>
      <c r="F52" s="124" t="s">
        <v>81</v>
      </c>
      <c r="G52" s="124">
        <v>95.4</v>
      </c>
      <c r="H52" s="124">
        <v>79.27</v>
      </c>
      <c r="I52" s="124">
        <v>78.45</v>
      </c>
      <c r="J52" s="124">
        <v>73.3</v>
      </c>
      <c r="K52" s="124">
        <v>74.3</v>
      </c>
      <c r="L52" s="124">
        <v>78.05</v>
      </c>
      <c r="M52" s="124">
        <v>72.39</v>
      </c>
      <c r="N52" s="124">
        <v>68.7</v>
      </c>
      <c r="O52" s="124">
        <v>68</v>
      </c>
      <c r="P52" s="217" t="s">
        <v>159</v>
      </c>
      <c r="Q52" s="217" t="s">
        <v>159</v>
      </c>
      <c r="R52" s="131" t="s">
        <v>81</v>
      </c>
      <c r="S52" s="131" t="s">
        <v>81</v>
      </c>
      <c r="T52" s="124"/>
    </row>
    <row r="53" spans="1:20" x14ac:dyDescent="0.3">
      <c r="A53" s="124" t="s">
        <v>131</v>
      </c>
      <c r="B53" s="124">
        <v>67</v>
      </c>
      <c r="C53" s="124">
        <v>132.19999999999999</v>
      </c>
      <c r="D53" s="124" t="s">
        <v>81</v>
      </c>
      <c r="E53" s="124">
        <v>115.6</v>
      </c>
      <c r="F53" s="124" t="s">
        <v>81</v>
      </c>
      <c r="G53" s="124">
        <v>106.2</v>
      </c>
      <c r="H53" s="124">
        <v>88.7</v>
      </c>
      <c r="I53" s="124">
        <v>82.15</v>
      </c>
      <c r="J53" s="124">
        <v>83</v>
      </c>
      <c r="K53" s="124">
        <v>85.8</v>
      </c>
      <c r="L53" s="124">
        <v>89.7</v>
      </c>
      <c r="M53" s="124">
        <v>84.85</v>
      </c>
      <c r="N53" s="124">
        <v>91</v>
      </c>
      <c r="O53" s="124">
        <v>93</v>
      </c>
      <c r="P53" s="217" t="s">
        <v>159</v>
      </c>
      <c r="Q53" s="217" t="s">
        <v>159</v>
      </c>
      <c r="R53" s="131" t="s">
        <v>81</v>
      </c>
      <c r="S53" s="131" t="s">
        <v>81</v>
      </c>
      <c r="T53" s="124"/>
    </row>
    <row r="54" spans="1:20" x14ac:dyDescent="0.3">
      <c r="A54" s="124" t="s">
        <v>133</v>
      </c>
      <c r="B54" s="124">
        <v>133</v>
      </c>
      <c r="C54" s="124">
        <v>129.19999999999999</v>
      </c>
      <c r="D54" s="124" t="s">
        <v>81</v>
      </c>
      <c r="E54" s="124">
        <v>123</v>
      </c>
      <c r="F54" s="124" t="s">
        <v>81</v>
      </c>
      <c r="G54" s="124">
        <v>115.8</v>
      </c>
      <c r="H54" s="124">
        <v>94.105000000000004</v>
      </c>
      <c r="I54" s="124">
        <v>101</v>
      </c>
      <c r="J54" s="124">
        <v>92.4</v>
      </c>
      <c r="K54" s="124">
        <v>91.3</v>
      </c>
      <c r="L54" s="124">
        <v>90.04</v>
      </c>
      <c r="M54" s="124">
        <v>92.85</v>
      </c>
      <c r="N54" s="124">
        <v>90.9</v>
      </c>
      <c r="O54" s="124">
        <v>92</v>
      </c>
      <c r="P54" s="217" t="s">
        <v>159</v>
      </c>
      <c r="Q54" s="217" t="s">
        <v>159</v>
      </c>
      <c r="R54" s="131" t="s">
        <v>81</v>
      </c>
      <c r="S54" s="131" t="s">
        <v>81</v>
      </c>
      <c r="T54" s="124"/>
    </row>
    <row r="55" spans="1:20" x14ac:dyDescent="0.3">
      <c r="A55" s="124" t="s">
        <v>486</v>
      </c>
      <c r="B55" s="124">
        <v>97</v>
      </c>
      <c r="C55" s="124">
        <v>135.65</v>
      </c>
      <c r="D55" s="124" t="s">
        <v>81</v>
      </c>
      <c r="E55" s="124">
        <v>105.3</v>
      </c>
      <c r="F55" s="124" t="s">
        <v>81</v>
      </c>
      <c r="G55" s="124">
        <v>90.8</v>
      </c>
      <c r="H55" s="124">
        <v>81.06</v>
      </c>
      <c r="I55" s="124">
        <v>81.93</v>
      </c>
      <c r="J55" s="124">
        <v>76.5</v>
      </c>
      <c r="K55" s="124">
        <v>76.5</v>
      </c>
      <c r="L55" s="124">
        <v>69.900000000000006</v>
      </c>
      <c r="M55" s="124">
        <v>74.45</v>
      </c>
      <c r="N55" s="124">
        <v>72</v>
      </c>
      <c r="O55" s="124">
        <v>75</v>
      </c>
      <c r="P55" s="217" t="s">
        <v>159</v>
      </c>
      <c r="Q55" s="217" t="s">
        <v>159</v>
      </c>
      <c r="R55" s="131" t="s">
        <v>81</v>
      </c>
      <c r="S55" s="131" t="s">
        <v>81</v>
      </c>
      <c r="T55" s="124"/>
    </row>
    <row r="56" spans="1:20" s="46" customFormat="1" x14ac:dyDescent="0.3">
      <c r="A56" s="46" t="s">
        <v>487</v>
      </c>
      <c r="B56" s="46">
        <v>668</v>
      </c>
      <c r="C56" s="46">
        <v>816.77</v>
      </c>
      <c r="D56" s="46" t="s">
        <v>81</v>
      </c>
      <c r="E56" s="46">
        <v>756.34</v>
      </c>
      <c r="F56" s="46" t="s">
        <v>81</v>
      </c>
      <c r="G56" s="46">
        <v>701.2</v>
      </c>
      <c r="H56" s="46">
        <v>606.46</v>
      </c>
      <c r="I56" s="46">
        <v>567.64</v>
      </c>
      <c r="J56" s="46">
        <v>547.70000000000005</v>
      </c>
      <c r="K56" s="46">
        <v>534.6</v>
      </c>
      <c r="L56" s="46">
        <v>527.37</v>
      </c>
      <c r="M56" s="46">
        <v>524.55999999999995</v>
      </c>
      <c r="N56" s="46">
        <v>517.70000000000005</v>
      </c>
      <c r="O56" s="46">
        <v>533</v>
      </c>
      <c r="P56" s="47" t="s">
        <v>159</v>
      </c>
      <c r="Q56" s="47" t="s">
        <v>159</v>
      </c>
      <c r="R56" s="48" t="s">
        <v>81</v>
      </c>
      <c r="S56" s="48" t="s">
        <v>81</v>
      </c>
    </row>
    <row r="57" spans="1:20" x14ac:dyDescent="0.3">
      <c r="A57" s="124"/>
      <c r="B57" s="124"/>
      <c r="C57" s="124"/>
      <c r="D57" s="124"/>
      <c r="E57" s="124"/>
      <c r="F57" s="124"/>
      <c r="G57" s="124"/>
      <c r="H57" s="124"/>
      <c r="I57" s="124"/>
      <c r="J57" s="124"/>
      <c r="K57" s="124"/>
      <c r="L57" s="124"/>
      <c r="M57" s="124"/>
      <c r="N57" s="124"/>
      <c r="O57" s="124"/>
      <c r="P57" s="124"/>
      <c r="Q57" s="131"/>
      <c r="R57" s="131"/>
      <c r="S57" s="124"/>
      <c r="T57" s="124"/>
    </row>
    <row r="58" spans="1:20" x14ac:dyDescent="0.3">
      <c r="A58" s="124"/>
      <c r="B58" s="124"/>
      <c r="C58" s="124"/>
      <c r="D58" s="124"/>
      <c r="E58" s="124"/>
      <c r="F58" s="124"/>
      <c r="G58" s="124"/>
      <c r="H58" s="124"/>
      <c r="I58" s="124"/>
      <c r="J58" s="124"/>
      <c r="K58" s="124"/>
      <c r="L58" s="124"/>
      <c r="M58" s="124"/>
      <c r="N58" s="124"/>
      <c r="O58" s="124"/>
      <c r="P58" s="124"/>
      <c r="Q58" s="131"/>
      <c r="R58" s="131"/>
      <c r="S58" s="124"/>
      <c r="T58" s="124"/>
    </row>
    <row r="59" spans="1:20" s="39" customFormat="1" ht="18" x14ac:dyDescent="0.35">
      <c r="A59" s="108" t="s">
        <v>42</v>
      </c>
      <c r="B59" s="108"/>
      <c r="C59" s="108"/>
      <c r="D59" s="108"/>
      <c r="E59" s="108"/>
      <c r="F59" s="108"/>
      <c r="G59" s="108"/>
      <c r="H59" s="108"/>
      <c r="I59" s="108"/>
      <c r="J59" s="108"/>
      <c r="K59" s="108"/>
      <c r="L59" s="108"/>
      <c r="M59" s="108"/>
      <c r="N59" s="108"/>
      <c r="O59" s="108"/>
      <c r="P59" s="108"/>
      <c r="Q59" s="108"/>
      <c r="R59" s="108"/>
      <c r="S59" s="108"/>
      <c r="T59" s="108"/>
    </row>
    <row r="60" spans="1:20" ht="16.2" x14ac:dyDescent="0.3">
      <c r="A60" s="124" t="s">
        <v>113</v>
      </c>
      <c r="B60" s="124" t="s">
        <v>488</v>
      </c>
      <c r="C60" s="124" t="s">
        <v>355</v>
      </c>
      <c r="D60" s="124" t="s">
        <v>356</v>
      </c>
      <c r="E60" s="124" t="s">
        <v>357</v>
      </c>
      <c r="F60" s="124" t="s">
        <v>358</v>
      </c>
      <c r="G60" s="124" t="s">
        <v>489</v>
      </c>
      <c r="H60" s="124" t="s">
        <v>360</v>
      </c>
      <c r="I60" s="124" t="s">
        <v>361</v>
      </c>
      <c r="J60" s="124" t="s">
        <v>362</v>
      </c>
      <c r="K60" s="124" t="s">
        <v>363</v>
      </c>
      <c r="L60" s="124" t="s">
        <v>364</v>
      </c>
      <c r="M60" s="124" t="s">
        <v>378</v>
      </c>
      <c r="N60" s="124" t="s">
        <v>379</v>
      </c>
      <c r="O60" s="124" t="s">
        <v>380</v>
      </c>
      <c r="P60" s="124" t="s">
        <v>381</v>
      </c>
      <c r="Q60" s="124" t="s">
        <v>482</v>
      </c>
      <c r="R60" s="131" t="s">
        <v>483</v>
      </c>
      <c r="S60" s="131" t="s">
        <v>484</v>
      </c>
      <c r="T60" s="124" t="s">
        <v>341</v>
      </c>
    </row>
    <row r="61" spans="1:20" x14ac:dyDescent="0.3">
      <c r="A61" s="124" t="s">
        <v>119</v>
      </c>
      <c r="B61" s="124">
        <v>19.5</v>
      </c>
      <c r="C61" s="124">
        <v>15.5</v>
      </c>
      <c r="D61" s="124" t="s">
        <v>81</v>
      </c>
      <c r="E61" s="124">
        <v>18.2</v>
      </c>
      <c r="F61" s="124" t="s">
        <v>81</v>
      </c>
      <c r="G61" s="124">
        <v>17.75</v>
      </c>
      <c r="H61" s="124">
        <v>15.25</v>
      </c>
      <c r="I61" s="124">
        <v>18</v>
      </c>
      <c r="J61" s="124">
        <v>15.4</v>
      </c>
      <c r="K61" s="124">
        <v>13.9</v>
      </c>
      <c r="L61" s="124">
        <v>16.45</v>
      </c>
      <c r="M61" s="124">
        <v>15.2</v>
      </c>
      <c r="N61" s="124">
        <v>13.6</v>
      </c>
      <c r="O61" s="124">
        <v>11</v>
      </c>
      <c r="P61" s="217" t="s">
        <v>159</v>
      </c>
      <c r="Q61" s="217" t="s">
        <v>159</v>
      </c>
      <c r="R61" s="131">
        <f>SUM((O61-C61)/C61)</f>
        <v>-0.29032258064516131</v>
      </c>
      <c r="S61" s="131">
        <f>SUM((O61-N61)/N61)</f>
        <v>-0.19117647058823528</v>
      </c>
      <c r="T61" s="124"/>
    </row>
    <row r="62" spans="1:20" x14ac:dyDescent="0.3">
      <c r="A62" s="124" t="s">
        <v>121</v>
      </c>
      <c r="B62" s="124">
        <v>24</v>
      </c>
      <c r="C62" s="124">
        <v>31</v>
      </c>
      <c r="D62" s="124" t="s">
        <v>81</v>
      </c>
      <c r="E62" s="124">
        <v>34</v>
      </c>
      <c r="F62" s="124" t="s">
        <v>81</v>
      </c>
      <c r="G62" s="124">
        <v>33</v>
      </c>
      <c r="H62" s="124">
        <v>19</v>
      </c>
      <c r="I62" s="124">
        <v>21.1</v>
      </c>
      <c r="J62" s="124">
        <v>20.5</v>
      </c>
      <c r="K62" s="124">
        <v>17</v>
      </c>
      <c r="L62" s="124">
        <v>16.850000000000001</v>
      </c>
      <c r="M62" s="124">
        <v>10.6</v>
      </c>
      <c r="N62" s="124">
        <v>11.6</v>
      </c>
      <c r="O62" s="124">
        <v>12</v>
      </c>
      <c r="P62" s="217" t="s">
        <v>159</v>
      </c>
      <c r="Q62" s="217" t="s">
        <v>159</v>
      </c>
      <c r="R62" s="131">
        <f t="shared" ref="R62:R70" si="0">SUM((O62-C62)/C62)</f>
        <v>-0.61290322580645162</v>
      </c>
      <c r="S62" s="131">
        <f t="shared" ref="S62:S70" si="1">SUM((O62-N62)/N62)</f>
        <v>3.4482758620689689E-2</v>
      </c>
      <c r="T62" s="124"/>
    </row>
    <row r="63" spans="1:20" x14ac:dyDescent="0.3">
      <c r="A63" s="124" t="s">
        <v>123</v>
      </c>
      <c r="B63" s="124">
        <v>29</v>
      </c>
      <c r="C63" s="124">
        <v>41.25</v>
      </c>
      <c r="D63" s="124" t="s">
        <v>81</v>
      </c>
      <c r="E63" s="124">
        <v>33.5</v>
      </c>
      <c r="F63" s="124" t="s">
        <v>81</v>
      </c>
      <c r="G63" s="124">
        <v>31.5</v>
      </c>
      <c r="H63" s="124">
        <v>30.45</v>
      </c>
      <c r="I63" s="124">
        <v>31.2</v>
      </c>
      <c r="J63" s="124">
        <v>34.200000000000003</v>
      </c>
      <c r="K63" s="124">
        <v>29.7</v>
      </c>
      <c r="L63" s="124">
        <v>29.6</v>
      </c>
      <c r="M63" s="124">
        <v>20.6</v>
      </c>
      <c r="N63" s="124">
        <v>23.9</v>
      </c>
      <c r="O63" s="124">
        <v>25</v>
      </c>
      <c r="P63" s="217" t="s">
        <v>159</v>
      </c>
      <c r="Q63" s="217" t="s">
        <v>159</v>
      </c>
      <c r="R63" s="131">
        <f t="shared" si="0"/>
        <v>-0.39393939393939392</v>
      </c>
      <c r="S63" s="131">
        <f t="shared" si="1"/>
        <v>4.6025104602510525E-2</v>
      </c>
      <c r="T63" s="124"/>
    </row>
    <row r="64" spans="1:20" x14ac:dyDescent="0.3">
      <c r="A64" s="124" t="s">
        <v>485</v>
      </c>
      <c r="B64" s="124">
        <v>43.25</v>
      </c>
      <c r="C64" s="124">
        <v>50.1</v>
      </c>
      <c r="D64" s="124" t="s">
        <v>81</v>
      </c>
      <c r="E64" s="124">
        <v>49.3</v>
      </c>
      <c r="F64" s="124" t="s">
        <v>81</v>
      </c>
      <c r="G64" s="124">
        <v>47.9</v>
      </c>
      <c r="H64" s="124">
        <v>46.4</v>
      </c>
      <c r="I64" s="124">
        <v>45.1</v>
      </c>
      <c r="J64" s="124">
        <v>41.5</v>
      </c>
      <c r="K64" s="124">
        <v>34.299999999999997</v>
      </c>
      <c r="L64" s="124">
        <v>32.799999999999997</v>
      </c>
      <c r="M64" s="124">
        <v>33.06</v>
      </c>
      <c r="N64" s="124">
        <v>29.4</v>
      </c>
      <c r="O64" s="124">
        <v>29</v>
      </c>
      <c r="P64" s="217" t="s">
        <v>159</v>
      </c>
      <c r="Q64" s="217" t="s">
        <v>159</v>
      </c>
      <c r="R64" s="131">
        <f t="shared" si="0"/>
        <v>-0.42115768463073855</v>
      </c>
      <c r="S64" s="131">
        <f t="shared" si="1"/>
        <v>-1.3605442176870701E-2</v>
      </c>
      <c r="T64" s="124"/>
    </row>
    <row r="65" spans="1:20" x14ac:dyDescent="0.3">
      <c r="A65" s="124" t="s">
        <v>125</v>
      </c>
      <c r="B65" s="124">
        <v>44.5</v>
      </c>
      <c r="C65" s="124">
        <v>47.1</v>
      </c>
      <c r="D65" s="124" t="s">
        <v>81</v>
      </c>
      <c r="E65" s="124">
        <v>48</v>
      </c>
      <c r="F65" s="124" t="s">
        <v>81</v>
      </c>
      <c r="G65" s="124">
        <v>47.7</v>
      </c>
      <c r="H65" s="124">
        <v>40.1</v>
      </c>
      <c r="I65" s="124">
        <v>40.200000000000003</v>
      </c>
      <c r="J65" s="124">
        <v>38.799999999999997</v>
      </c>
      <c r="K65" s="124">
        <v>34.5</v>
      </c>
      <c r="L65" s="124">
        <v>39</v>
      </c>
      <c r="M65" s="124">
        <v>28.6</v>
      </c>
      <c r="N65" s="124">
        <v>23.3</v>
      </c>
      <c r="O65" s="124">
        <v>25</v>
      </c>
      <c r="P65" s="217" t="s">
        <v>159</v>
      </c>
      <c r="Q65" s="217" t="s">
        <v>159</v>
      </c>
      <c r="R65" s="131">
        <f t="shared" si="0"/>
        <v>-0.46921443736730362</v>
      </c>
      <c r="S65" s="131">
        <f t="shared" si="1"/>
        <v>7.2961373390557901E-2</v>
      </c>
      <c r="T65" s="124"/>
    </row>
    <row r="66" spans="1:20" x14ac:dyDescent="0.3">
      <c r="A66" s="124" t="s">
        <v>129</v>
      </c>
      <c r="B66" s="124">
        <v>46.7</v>
      </c>
      <c r="C66" s="124">
        <v>66</v>
      </c>
      <c r="D66" s="124" t="s">
        <v>81</v>
      </c>
      <c r="E66" s="124">
        <v>63.4</v>
      </c>
      <c r="F66" s="124" t="s">
        <v>81</v>
      </c>
      <c r="G66" s="124">
        <v>60.1</v>
      </c>
      <c r="H66" s="124">
        <v>57.6</v>
      </c>
      <c r="I66" s="124">
        <v>63</v>
      </c>
      <c r="J66" s="124">
        <v>62.6</v>
      </c>
      <c r="K66" s="124">
        <v>61.2</v>
      </c>
      <c r="L66" s="124">
        <v>63.4</v>
      </c>
      <c r="M66" s="124">
        <v>53.8</v>
      </c>
      <c r="N66" s="124">
        <v>55</v>
      </c>
      <c r="O66" s="124">
        <v>66</v>
      </c>
      <c r="P66" s="217" t="s">
        <v>159</v>
      </c>
      <c r="Q66" s="217" t="s">
        <v>159</v>
      </c>
      <c r="R66" s="131">
        <f t="shared" si="0"/>
        <v>0</v>
      </c>
      <c r="S66" s="131">
        <f t="shared" si="1"/>
        <v>0.2</v>
      </c>
      <c r="T66" s="124"/>
    </row>
    <row r="67" spans="1:20" x14ac:dyDescent="0.3">
      <c r="A67" s="124" t="s">
        <v>131</v>
      </c>
      <c r="B67" s="124">
        <v>10</v>
      </c>
      <c r="C67" s="124">
        <v>15</v>
      </c>
      <c r="D67" s="124" t="s">
        <v>81</v>
      </c>
      <c r="E67" s="124">
        <v>12</v>
      </c>
      <c r="F67" s="124" t="s">
        <v>81</v>
      </c>
      <c r="G67" s="124">
        <v>11</v>
      </c>
      <c r="H67" s="124">
        <v>11</v>
      </c>
      <c r="I67" s="124">
        <v>8.8000000000000007</v>
      </c>
      <c r="J67" s="124">
        <v>9.5</v>
      </c>
      <c r="K67" s="124">
        <v>9.6</v>
      </c>
      <c r="L67" s="124">
        <v>11.8</v>
      </c>
      <c r="M67" s="124">
        <v>12</v>
      </c>
      <c r="N67" s="124">
        <v>11</v>
      </c>
      <c r="O67" s="124">
        <v>11</v>
      </c>
      <c r="P67" s="217" t="s">
        <v>159</v>
      </c>
      <c r="Q67" s="217" t="s">
        <v>159</v>
      </c>
      <c r="R67" s="131">
        <f t="shared" si="0"/>
        <v>-0.26666666666666666</v>
      </c>
      <c r="S67" s="131">
        <f t="shared" si="1"/>
        <v>0</v>
      </c>
      <c r="T67" s="124"/>
    </row>
    <row r="68" spans="1:20" x14ac:dyDescent="0.3">
      <c r="A68" s="124" t="s">
        <v>133</v>
      </c>
      <c r="B68" s="124">
        <v>60.25</v>
      </c>
      <c r="C68" s="124">
        <v>62.2</v>
      </c>
      <c r="D68" s="124" t="s">
        <v>81</v>
      </c>
      <c r="E68" s="124">
        <v>58.1</v>
      </c>
      <c r="F68" s="124" t="s">
        <v>81</v>
      </c>
      <c r="G68" s="124">
        <v>67.599999999999994</v>
      </c>
      <c r="H68" s="124">
        <v>65.05</v>
      </c>
      <c r="I68" s="124">
        <v>53.45</v>
      </c>
      <c r="J68" s="124">
        <v>52.6</v>
      </c>
      <c r="K68" s="124">
        <v>52.9</v>
      </c>
      <c r="L68" s="124">
        <v>56.18</v>
      </c>
      <c r="M68" s="124">
        <v>51.85</v>
      </c>
      <c r="N68" s="124">
        <v>51.1</v>
      </c>
      <c r="O68" s="124">
        <v>49</v>
      </c>
      <c r="P68" s="217" t="s">
        <v>159</v>
      </c>
      <c r="Q68" s="217" t="s">
        <v>159</v>
      </c>
      <c r="R68" s="131">
        <f t="shared" si="0"/>
        <v>-0.21221864951768493</v>
      </c>
      <c r="S68" s="131">
        <f t="shared" si="1"/>
        <v>-4.109589041095893E-2</v>
      </c>
      <c r="T68" s="124"/>
    </row>
    <row r="69" spans="1:20" x14ac:dyDescent="0.3">
      <c r="A69" s="124" t="s">
        <v>486</v>
      </c>
      <c r="B69" s="124">
        <v>69.150000000000006</v>
      </c>
      <c r="C69" s="124">
        <v>79</v>
      </c>
      <c r="D69" s="124" t="s">
        <v>81</v>
      </c>
      <c r="E69" s="124">
        <v>84.64</v>
      </c>
      <c r="F69" s="124" t="s">
        <v>81</v>
      </c>
      <c r="G69" s="124">
        <v>68.8</v>
      </c>
      <c r="H69" s="124">
        <v>66.2</v>
      </c>
      <c r="I69" s="124">
        <v>60.95</v>
      </c>
      <c r="J69" s="124">
        <v>57.1</v>
      </c>
      <c r="K69" s="124">
        <v>47.6</v>
      </c>
      <c r="L69" s="124">
        <v>52.1</v>
      </c>
      <c r="M69" s="124">
        <v>45.95</v>
      </c>
      <c r="N69" s="124">
        <v>44</v>
      </c>
      <c r="O69" s="124">
        <v>38</v>
      </c>
      <c r="P69" s="217" t="s">
        <v>159</v>
      </c>
      <c r="Q69" s="217" t="s">
        <v>159</v>
      </c>
      <c r="R69" s="131">
        <f t="shared" si="0"/>
        <v>-0.51898734177215189</v>
      </c>
      <c r="S69" s="131">
        <f t="shared" si="1"/>
        <v>-0.13636363636363635</v>
      </c>
      <c r="T69" s="124"/>
    </row>
    <row r="70" spans="1:20" s="46" customFormat="1" x14ac:dyDescent="0.3">
      <c r="A70" s="46" t="s">
        <v>487</v>
      </c>
      <c r="B70" s="46">
        <v>346.35</v>
      </c>
      <c r="C70" s="46">
        <v>407.15</v>
      </c>
      <c r="D70" s="46" t="s">
        <v>81</v>
      </c>
      <c r="E70" s="46">
        <v>401.14</v>
      </c>
      <c r="F70" s="46" t="s">
        <v>81</v>
      </c>
      <c r="G70" s="46">
        <v>385.25</v>
      </c>
      <c r="H70" s="46">
        <v>351.05</v>
      </c>
      <c r="I70" s="46">
        <v>341.8</v>
      </c>
      <c r="J70" s="46">
        <v>332.01</v>
      </c>
      <c r="K70" s="46">
        <v>300.5</v>
      </c>
      <c r="L70" s="46">
        <v>318.18</v>
      </c>
      <c r="M70" s="46">
        <v>271.66000000000003</v>
      </c>
      <c r="N70" s="46">
        <v>262.8</v>
      </c>
      <c r="O70" s="46">
        <v>265</v>
      </c>
      <c r="P70" s="47" t="s">
        <v>159</v>
      </c>
      <c r="Q70" s="47" t="s">
        <v>159</v>
      </c>
      <c r="R70" s="48">
        <f t="shared" si="0"/>
        <v>-0.34913422571533831</v>
      </c>
      <c r="S70" s="48">
        <f t="shared" si="1"/>
        <v>8.371385083713807E-3</v>
      </c>
    </row>
    <row r="71" spans="1:20" x14ac:dyDescent="0.3">
      <c r="A71" s="124"/>
      <c r="B71" s="124"/>
      <c r="C71" s="124"/>
      <c r="D71" s="124"/>
      <c r="E71" s="124"/>
      <c r="F71" s="124"/>
      <c r="G71" s="124"/>
      <c r="H71" s="124"/>
      <c r="I71" s="124"/>
      <c r="J71" s="124"/>
      <c r="K71" s="124"/>
      <c r="L71" s="124"/>
      <c r="M71" s="124"/>
      <c r="N71" s="124"/>
      <c r="O71" s="124"/>
      <c r="P71" s="124"/>
      <c r="Q71" s="131"/>
      <c r="R71" s="131"/>
      <c r="S71" s="124"/>
      <c r="T71" s="124"/>
    </row>
    <row r="72" spans="1:20" x14ac:dyDescent="0.3">
      <c r="A72" s="124"/>
      <c r="B72" s="124"/>
      <c r="C72" s="124"/>
      <c r="D72" s="124"/>
      <c r="E72" s="124"/>
      <c r="F72" s="124"/>
      <c r="G72" s="124"/>
      <c r="H72" s="124"/>
      <c r="I72" s="124"/>
      <c r="J72" s="124"/>
      <c r="K72" s="124"/>
      <c r="L72" s="124"/>
      <c r="M72" s="124"/>
      <c r="N72" s="124"/>
      <c r="O72" s="124"/>
      <c r="P72" s="124"/>
      <c r="Q72" s="131"/>
      <c r="R72" s="131"/>
      <c r="S72" s="124"/>
      <c r="T72" s="124"/>
    </row>
    <row r="73" spans="1:20" s="39" customFormat="1" ht="18" x14ac:dyDescent="0.35">
      <c r="A73" s="108" t="s">
        <v>43</v>
      </c>
      <c r="B73" s="108"/>
      <c r="C73" s="108"/>
      <c r="D73" s="108"/>
      <c r="E73" s="108"/>
      <c r="F73" s="108"/>
      <c r="G73" s="108"/>
      <c r="H73" s="108"/>
      <c r="I73" s="108"/>
      <c r="J73" s="108"/>
      <c r="K73" s="108"/>
      <c r="L73" s="108"/>
      <c r="M73" s="108"/>
      <c r="N73" s="108"/>
      <c r="O73" s="108"/>
      <c r="P73" s="108"/>
      <c r="Q73" s="108"/>
      <c r="R73" s="108"/>
      <c r="S73" s="108"/>
      <c r="T73" s="108"/>
    </row>
    <row r="74" spans="1:20" ht="16.2" x14ac:dyDescent="0.3">
      <c r="A74" s="124" t="s">
        <v>113</v>
      </c>
      <c r="B74" s="124" t="s">
        <v>488</v>
      </c>
      <c r="C74" s="124" t="s">
        <v>355</v>
      </c>
      <c r="D74" s="124" t="s">
        <v>356</v>
      </c>
      <c r="E74" s="124" t="s">
        <v>357</v>
      </c>
      <c r="F74" s="124" t="s">
        <v>358</v>
      </c>
      <c r="G74" s="124" t="s">
        <v>359</v>
      </c>
      <c r="H74" s="124" t="s">
        <v>360</v>
      </c>
      <c r="I74" s="124" t="s">
        <v>361</v>
      </c>
      <c r="J74" s="124" t="s">
        <v>362</v>
      </c>
      <c r="K74" s="124" t="s">
        <v>363</v>
      </c>
      <c r="L74" s="124" t="s">
        <v>364</v>
      </c>
      <c r="M74" s="124" t="s">
        <v>378</v>
      </c>
      <c r="N74" s="124" t="s">
        <v>379</v>
      </c>
      <c r="O74" s="124" t="s">
        <v>380</v>
      </c>
      <c r="P74" s="124" t="s">
        <v>381</v>
      </c>
      <c r="Q74" s="124" t="s">
        <v>482</v>
      </c>
      <c r="R74" s="131" t="s">
        <v>483</v>
      </c>
      <c r="S74" s="131" t="s">
        <v>484</v>
      </c>
      <c r="T74" s="124" t="s">
        <v>341</v>
      </c>
    </row>
    <row r="75" spans="1:20" x14ac:dyDescent="0.3">
      <c r="A75" s="124" t="s">
        <v>119</v>
      </c>
      <c r="B75" s="124">
        <v>41.5</v>
      </c>
      <c r="C75" s="124">
        <v>48</v>
      </c>
      <c r="D75" s="124" t="s">
        <v>81</v>
      </c>
      <c r="E75" s="124">
        <v>51.35</v>
      </c>
      <c r="F75" s="124" t="s">
        <v>81</v>
      </c>
      <c r="G75" s="124">
        <v>44.1</v>
      </c>
      <c r="H75" s="124">
        <v>41.1</v>
      </c>
      <c r="I75" s="124">
        <v>45.1</v>
      </c>
      <c r="J75" s="124">
        <v>41.6</v>
      </c>
      <c r="K75" s="124">
        <v>39.200000000000003</v>
      </c>
      <c r="L75" s="124">
        <v>40.15</v>
      </c>
      <c r="M75" s="124">
        <v>38.4</v>
      </c>
      <c r="N75" s="124">
        <v>35.299999999999997</v>
      </c>
      <c r="O75" s="124">
        <v>36</v>
      </c>
      <c r="P75" s="217" t="s">
        <v>159</v>
      </c>
      <c r="Q75" s="217" t="s">
        <v>159</v>
      </c>
      <c r="R75" s="131">
        <f>SUM((O75-C75)/C75)</f>
        <v>-0.25</v>
      </c>
      <c r="S75" s="131">
        <f>SUM((O75-N75)/N75)</f>
        <v>1.9830028328611981E-2</v>
      </c>
      <c r="T75" s="124"/>
    </row>
    <row r="76" spans="1:20" x14ac:dyDescent="0.3">
      <c r="A76" s="124" t="s">
        <v>121</v>
      </c>
      <c r="B76" s="124">
        <v>106</v>
      </c>
      <c r="C76" s="124">
        <v>103.6</v>
      </c>
      <c r="D76" s="124" t="s">
        <v>81</v>
      </c>
      <c r="E76" s="124">
        <v>101.21</v>
      </c>
      <c r="F76" s="124" t="s">
        <v>81</v>
      </c>
      <c r="G76" s="124">
        <v>113.2</v>
      </c>
      <c r="H76" s="124">
        <v>75.599999999999994</v>
      </c>
      <c r="I76" s="124">
        <v>71.599999999999994</v>
      </c>
      <c r="J76" s="124">
        <v>67.2</v>
      </c>
      <c r="K76" s="124">
        <v>62.4</v>
      </c>
      <c r="L76" s="124">
        <v>58.71</v>
      </c>
      <c r="M76" s="124">
        <v>51.67</v>
      </c>
      <c r="N76" s="124">
        <v>51.1</v>
      </c>
      <c r="O76" s="124">
        <v>57</v>
      </c>
      <c r="P76" s="217" t="s">
        <v>159</v>
      </c>
      <c r="Q76" s="217" t="s">
        <v>159</v>
      </c>
      <c r="R76" s="131">
        <f t="shared" ref="R76:R84" si="2">SUM((O76-C76)/C76)</f>
        <v>-0.4498069498069498</v>
      </c>
      <c r="S76" s="131">
        <f t="shared" ref="S76:S84" si="3">SUM((O76-N76)/N76)</f>
        <v>0.11545988258317022</v>
      </c>
      <c r="T76" s="124"/>
    </row>
    <row r="77" spans="1:20" x14ac:dyDescent="0.3">
      <c r="A77" s="124" t="s">
        <v>123</v>
      </c>
      <c r="B77" s="124">
        <v>73</v>
      </c>
      <c r="C77" s="124">
        <v>91.7</v>
      </c>
      <c r="D77" s="124" t="s">
        <v>81</v>
      </c>
      <c r="E77" s="124">
        <v>82.26</v>
      </c>
      <c r="F77" s="124" t="s">
        <v>81</v>
      </c>
      <c r="G77" s="124">
        <v>85.6</v>
      </c>
      <c r="H77" s="124">
        <v>78.180000000000007</v>
      </c>
      <c r="I77" s="124">
        <v>74.8</v>
      </c>
      <c r="J77" s="124">
        <v>75.099999999999994</v>
      </c>
      <c r="K77" s="124">
        <v>66.8</v>
      </c>
      <c r="L77" s="124">
        <v>64.95</v>
      </c>
      <c r="M77" s="124">
        <v>56.550000000000004</v>
      </c>
      <c r="N77" s="124">
        <v>61.1</v>
      </c>
      <c r="O77" s="124">
        <v>61</v>
      </c>
      <c r="P77" s="217" t="s">
        <v>159</v>
      </c>
      <c r="Q77" s="217" t="s">
        <v>159</v>
      </c>
      <c r="R77" s="131">
        <f t="shared" si="2"/>
        <v>-0.33478735005452565</v>
      </c>
      <c r="S77" s="131">
        <f t="shared" si="3"/>
        <v>-1.6366612111293195E-3</v>
      </c>
      <c r="T77" s="124"/>
    </row>
    <row r="78" spans="1:20" x14ac:dyDescent="0.3">
      <c r="A78" s="124" t="s">
        <v>485</v>
      </c>
      <c r="B78" s="124">
        <v>111.25</v>
      </c>
      <c r="C78" s="124">
        <v>129.69999999999999</v>
      </c>
      <c r="D78" s="124" t="s">
        <v>81</v>
      </c>
      <c r="E78" s="124">
        <v>113.5</v>
      </c>
      <c r="F78" s="124" t="s">
        <v>81</v>
      </c>
      <c r="G78" s="124">
        <v>103.2</v>
      </c>
      <c r="H78" s="124">
        <v>91.694999999999993</v>
      </c>
      <c r="I78" s="124">
        <v>90</v>
      </c>
      <c r="J78" s="124">
        <v>89.8</v>
      </c>
      <c r="K78" s="124">
        <v>76</v>
      </c>
      <c r="L78" s="124">
        <v>77.12</v>
      </c>
      <c r="M78" s="124">
        <v>74.98</v>
      </c>
      <c r="N78" s="124">
        <v>70.8</v>
      </c>
      <c r="O78" s="124">
        <v>72</v>
      </c>
      <c r="P78" s="217" t="s">
        <v>159</v>
      </c>
      <c r="Q78" s="217" t="s">
        <v>159</v>
      </c>
      <c r="R78" s="131">
        <f t="shared" si="2"/>
        <v>-0.44487278334618346</v>
      </c>
      <c r="S78" s="131">
        <f t="shared" si="3"/>
        <v>1.6949152542372923E-2</v>
      </c>
      <c r="T78" s="124"/>
    </row>
    <row r="79" spans="1:20" x14ac:dyDescent="0.3">
      <c r="A79" s="124" t="s">
        <v>125</v>
      </c>
      <c r="B79" s="124">
        <v>118.5</v>
      </c>
      <c r="C79" s="124">
        <v>136.15</v>
      </c>
      <c r="D79" s="124" t="s">
        <v>81</v>
      </c>
      <c r="E79" s="124">
        <v>130.4</v>
      </c>
      <c r="F79" s="124" t="s">
        <v>81</v>
      </c>
      <c r="G79" s="124">
        <v>124.8</v>
      </c>
      <c r="H79" s="124">
        <v>105.95</v>
      </c>
      <c r="I79" s="124">
        <v>98.3</v>
      </c>
      <c r="J79" s="124">
        <v>99.199999999999989</v>
      </c>
      <c r="K79" s="124">
        <v>91.8</v>
      </c>
      <c r="L79" s="124">
        <v>93.45</v>
      </c>
      <c r="M79" s="124">
        <v>86.48</v>
      </c>
      <c r="N79" s="124">
        <v>78.8</v>
      </c>
      <c r="O79" s="124">
        <v>81</v>
      </c>
      <c r="P79" s="217" t="s">
        <v>159</v>
      </c>
      <c r="Q79" s="217" t="s">
        <v>159</v>
      </c>
      <c r="R79" s="131">
        <f t="shared" si="2"/>
        <v>-0.40506793977230998</v>
      </c>
      <c r="S79" s="131">
        <f t="shared" si="3"/>
        <v>2.7918781725888363E-2</v>
      </c>
      <c r="T79" s="124"/>
    </row>
    <row r="80" spans="1:20" x14ac:dyDescent="0.3">
      <c r="A80" s="124" t="s">
        <v>129</v>
      </c>
      <c r="B80" s="124">
        <v>127.7</v>
      </c>
      <c r="C80" s="124">
        <v>161.72</v>
      </c>
      <c r="D80" s="124" t="s">
        <v>81</v>
      </c>
      <c r="E80" s="124">
        <v>157.19999999999999</v>
      </c>
      <c r="F80" s="124" t="s">
        <v>81</v>
      </c>
      <c r="G80" s="124">
        <v>155.5</v>
      </c>
      <c r="H80" s="124">
        <v>136.87</v>
      </c>
      <c r="I80" s="124">
        <v>141.5</v>
      </c>
      <c r="J80" s="124">
        <v>135.9</v>
      </c>
      <c r="K80" s="124">
        <v>135.4</v>
      </c>
      <c r="L80" s="124">
        <v>141.44999999999999</v>
      </c>
      <c r="M80" s="124">
        <v>126.19</v>
      </c>
      <c r="N80" s="124">
        <v>123.7</v>
      </c>
      <c r="O80" s="124">
        <v>134</v>
      </c>
      <c r="P80" s="217" t="s">
        <v>159</v>
      </c>
      <c r="Q80" s="217" t="s">
        <v>159</v>
      </c>
      <c r="R80" s="131">
        <f t="shared" si="2"/>
        <v>-0.17140737076428395</v>
      </c>
      <c r="S80" s="131">
        <f t="shared" si="3"/>
        <v>8.3265966046887602E-2</v>
      </c>
      <c r="T80" s="124"/>
    </row>
    <row r="81" spans="1:20" x14ac:dyDescent="0.3">
      <c r="A81" s="124" t="s">
        <v>131</v>
      </c>
      <c r="B81" s="124">
        <v>77</v>
      </c>
      <c r="C81" s="124">
        <v>147.19999999999999</v>
      </c>
      <c r="D81" s="124" t="s">
        <v>81</v>
      </c>
      <c r="E81" s="124">
        <v>127.5</v>
      </c>
      <c r="F81" s="124" t="s">
        <v>81</v>
      </c>
      <c r="G81" s="124">
        <v>117.2</v>
      </c>
      <c r="H81" s="124">
        <v>99.7</v>
      </c>
      <c r="I81" s="124">
        <v>91</v>
      </c>
      <c r="J81" s="124">
        <v>92.5</v>
      </c>
      <c r="K81" s="124">
        <v>95.4</v>
      </c>
      <c r="L81" s="124">
        <v>101.5</v>
      </c>
      <c r="M81" s="124">
        <v>96.85</v>
      </c>
      <c r="N81" s="124">
        <v>102</v>
      </c>
      <c r="O81" s="124">
        <v>104</v>
      </c>
      <c r="P81" s="217" t="s">
        <v>159</v>
      </c>
      <c r="Q81" s="217" t="s">
        <v>159</v>
      </c>
      <c r="R81" s="131">
        <f t="shared" si="2"/>
        <v>-0.29347826086956519</v>
      </c>
      <c r="S81" s="131">
        <f t="shared" si="3"/>
        <v>1.9607843137254902E-2</v>
      </c>
      <c r="T81" s="124"/>
    </row>
    <row r="82" spans="1:20" x14ac:dyDescent="0.3">
      <c r="A82" s="124" t="s">
        <v>133</v>
      </c>
      <c r="B82" s="124">
        <v>193.25</v>
      </c>
      <c r="C82" s="124">
        <v>191.4</v>
      </c>
      <c r="D82" s="124" t="s">
        <v>81</v>
      </c>
      <c r="E82" s="124">
        <v>181.1</v>
      </c>
      <c r="F82" s="124" t="s">
        <v>81</v>
      </c>
      <c r="G82" s="124">
        <v>183.3</v>
      </c>
      <c r="H82" s="124">
        <v>159.155</v>
      </c>
      <c r="I82" s="124">
        <v>154.5</v>
      </c>
      <c r="J82" s="124">
        <v>145</v>
      </c>
      <c r="K82" s="124">
        <v>144.1</v>
      </c>
      <c r="L82" s="124">
        <v>146.22</v>
      </c>
      <c r="M82" s="124">
        <v>144.69999999999999</v>
      </c>
      <c r="N82" s="124">
        <v>142</v>
      </c>
      <c r="O82" s="124">
        <v>141</v>
      </c>
      <c r="P82" s="217" t="s">
        <v>159</v>
      </c>
      <c r="Q82" s="217" t="s">
        <v>159</v>
      </c>
      <c r="R82" s="131">
        <f t="shared" si="2"/>
        <v>-0.26332288401253923</v>
      </c>
      <c r="S82" s="131">
        <f t="shared" si="3"/>
        <v>-7.0422535211267607E-3</v>
      </c>
      <c r="T82" s="124"/>
    </row>
    <row r="83" spans="1:20" x14ac:dyDescent="0.3">
      <c r="A83" s="124" t="s">
        <v>486</v>
      </c>
      <c r="B83" s="124">
        <v>166.15</v>
      </c>
      <c r="C83" s="124">
        <v>214.65</v>
      </c>
      <c r="D83" s="124" t="s">
        <v>81</v>
      </c>
      <c r="E83" s="124">
        <v>189.9</v>
      </c>
      <c r="F83" s="124" t="s">
        <v>81</v>
      </c>
      <c r="G83" s="124">
        <v>159.6</v>
      </c>
      <c r="H83" s="124">
        <v>147.26</v>
      </c>
      <c r="I83" s="124">
        <v>142.9</v>
      </c>
      <c r="J83" s="124">
        <v>133.6</v>
      </c>
      <c r="K83" s="124">
        <v>124.1</v>
      </c>
      <c r="L83" s="124">
        <v>122</v>
      </c>
      <c r="M83" s="124">
        <v>120.4</v>
      </c>
      <c r="N83" s="124">
        <v>116</v>
      </c>
      <c r="O83" s="124">
        <v>113</v>
      </c>
      <c r="P83" s="217" t="s">
        <v>159</v>
      </c>
      <c r="Q83" s="217" t="s">
        <v>159</v>
      </c>
      <c r="R83" s="131">
        <f t="shared" si="2"/>
        <v>-0.47356161192639179</v>
      </c>
      <c r="S83" s="131">
        <f t="shared" si="3"/>
        <v>-2.5862068965517241E-2</v>
      </c>
      <c r="T83" s="124"/>
    </row>
    <row r="84" spans="1:20" s="46" customFormat="1" x14ac:dyDescent="0.3">
      <c r="A84" s="46" t="s">
        <v>487</v>
      </c>
      <c r="B84" s="46">
        <v>1014.35</v>
      </c>
      <c r="C84" s="46">
        <v>1224.1199999999999</v>
      </c>
      <c r="D84" s="46" t="s">
        <v>81</v>
      </c>
      <c r="E84" s="46">
        <v>1157.48</v>
      </c>
      <c r="F84" s="46" t="s">
        <v>81</v>
      </c>
      <c r="G84" s="46">
        <v>1086.4000000000001</v>
      </c>
      <c r="H84" s="46">
        <v>957.51</v>
      </c>
      <c r="I84" s="46">
        <v>909.7</v>
      </c>
      <c r="J84" s="46">
        <v>879.71</v>
      </c>
      <c r="K84" s="46">
        <v>835.1</v>
      </c>
      <c r="L84" s="46">
        <v>845.55</v>
      </c>
      <c r="M84" s="46">
        <v>796.21999999999991</v>
      </c>
      <c r="N84" s="46">
        <v>780.5</v>
      </c>
      <c r="O84" s="46">
        <v>798</v>
      </c>
      <c r="P84" s="47" t="s">
        <v>159</v>
      </c>
      <c r="Q84" s="47" t="s">
        <v>159</v>
      </c>
      <c r="R84" s="48">
        <f t="shared" si="2"/>
        <v>-0.34810312714439756</v>
      </c>
      <c r="S84" s="48">
        <f t="shared" si="3"/>
        <v>2.2421524663677129E-2</v>
      </c>
    </row>
    <row r="85" spans="1:20" s="41" customFormat="1" ht="12" x14ac:dyDescent="0.3">
      <c r="A85" s="138" t="s">
        <v>490</v>
      </c>
      <c r="B85" s="138"/>
      <c r="C85" s="138"/>
      <c r="D85" s="138"/>
      <c r="E85" s="138"/>
      <c r="F85" s="138"/>
      <c r="G85" s="138"/>
      <c r="H85" s="138"/>
      <c r="I85" s="138"/>
      <c r="J85" s="138"/>
      <c r="K85" s="138"/>
      <c r="L85" s="138"/>
      <c r="M85" s="138"/>
      <c r="N85" s="138"/>
      <c r="O85" s="138"/>
      <c r="P85" s="138"/>
      <c r="Q85" s="138"/>
      <c r="R85" s="138"/>
      <c r="S85" s="138"/>
      <c r="T85" s="138"/>
    </row>
    <row r="86" spans="1:20" s="41" customFormat="1" ht="12" x14ac:dyDescent="0.3">
      <c r="A86" s="138" t="s">
        <v>491</v>
      </c>
      <c r="B86" s="138"/>
      <c r="C86" s="138"/>
      <c r="D86" s="138"/>
      <c r="E86" s="138"/>
      <c r="F86" s="138"/>
      <c r="G86" s="138"/>
      <c r="H86" s="138"/>
      <c r="I86" s="138"/>
      <c r="J86" s="138"/>
      <c r="K86" s="138"/>
      <c r="L86" s="138"/>
      <c r="M86" s="138"/>
      <c r="N86" s="138"/>
      <c r="O86" s="138"/>
      <c r="P86" s="138"/>
      <c r="Q86" s="138"/>
      <c r="R86" s="138"/>
      <c r="S86" s="138"/>
      <c r="T86" s="138"/>
    </row>
    <row r="87" spans="1:20" s="41" customFormat="1" ht="12" x14ac:dyDescent="0.3">
      <c r="A87" s="138" t="s">
        <v>492</v>
      </c>
      <c r="B87" s="138"/>
      <c r="C87" s="138"/>
      <c r="D87" s="138"/>
      <c r="E87" s="138"/>
      <c r="F87" s="138"/>
      <c r="G87" s="138"/>
      <c r="H87" s="138"/>
      <c r="I87" s="138"/>
      <c r="J87" s="138"/>
      <c r="K87" s="138"/>
      <c r="L87" s="138"/>
      <c r="M87" s="138"/>
      <c r="N87" s="138"/>
      <c r="O87" s="138"/>
      <c r="P87" s="138"/>
      <c r="Q87" s="138"/>
      <c r="R87" s="138"/>
      <c r="S87" s="138"/>
      <c r="T87" s="138"/>
    </row>
    <row r="88" spans="1:20" s="41" customFormat="1" ht="12" x14ac:dyDescent="0.3">
      <c r="A88" s="138" t="s">
        <v>493</v>
      </c>
      <c r="B88" s="138"/>
      <c r="C88" s="138"/>
      <c r="D88" s="138"/>
      <c r="E88" s="138"/>
      <c r="F88" s="138"/>
      <c r="G88" s="138"/>
      <c r="H88" s="138"/>
      <c r="I88" s="138"/>
      <c r="J88" s="138"/>
      <c r="K88" s="138"/>
      <c r="L88" s="138"/>
      <c r="M88" s="138"/>
      <c r="N88" s="138"/>
      <c r="O88" s="138"/>
      <c r="P88" s="138"/>
      <c r="Q88" s="138"/>
      <c r="R88" s="138"/>
      <c r="S88" s="138"/>
      <c r="T88" s="138"/>
    </row>
    <row r="89" spans="1:20" s="41" customFormat="1" ht="12" x14ac:dyDescent="0.3">
      <c r="A89" s="138" t="s">
        <v>494</v>
      </c>
      <c r="B89" s="138"/>
      <c r="C89" s="138"/>
      <c r="D89" s="138"/>
      <c r="E89" s="138"/>
      <c r="F89" s="138"/>
      <c r="G89" s="138"/>
      <c r="H89" s="138"/>
      <c r="I89" s="138"/>
      <c r="J89" s="138"/>
      <c r="K89" s="138"/>
      <c r="L89" s="138"/>
      <c r="M89" s="138"/>
      <c r="N89" s="138"/>
      <c r="O89" s="138"/>
      <c r="P89" s="138"/>
      <c r="Q89" s="138"/>
      <c r="R89" s="138"/>
      <c r="S89" s="138"/>
      <c r="T89" s="138"/>
    </row>
    <row r="90" spans="1:20" s="41" customFormat="1" ht="12" x14ac:dyDescent="0.3">
      <c r="A90" s="138" t="s">
        <v>107</v>
      </c>
      <c r="B90" s="138"/>
      <c r="C90" s="138"/>
      <c r="D90" s="138"/>
      <c r="E90" s="138"/>
      <c r="F90" s="138"/>
      <c r="G90" s="138"/>
      <c r="H90" s="138"/>
      <c r="I90" s="138"/>
      <c r="J90" s="138"/>
      <c r="K90" s="138"/>
      <c r="L90" s="138"/>
      <c r="M90" s="138"/>
      <c r="N90" s="138"/>
      <c r="O90" s="138"/>
      <c r="P90" s="138"/>
      <c r="Q90" s="138"/>
      <c r="R90" s="138"/>
      <c r="S90" s="138"/>
      <c r="T90" s="138"/>
    </row>
    <row r="91" spans="1:20" x14ac:dyDescent="0.3">
      <c r="A91" s="124"/>
      <c r="B91" s="124"/>
      <c r="C91" s="124"/>
      <c r="D91" s="124"/>
      <c r="E91" s="124"/>
      <c r="F91" s="124"/>
      <c r="G91" s="124"/>
      <c r="H91" s="124"/>
      <c r="I91" s="124"/>
      <c r="J91" s="124"/>
      <c r="K91" s="124"/>
      <c r="L91" s="124"/>
      <c r="M91" s="124"/>
      <c r="N91" s="124"/>
      <c r="O91" s="124"/>
      <c r="P91" s="124"/>
      <c r="Q91" s="124"/>
      <c r="R91" s="124"/>
      <c r="S91" s="124"/>
      <c r="T91" s="124"/>
    </row>
    <row r="92" spans="1:20" s="19" customFormat="1" ht="5.0999999999999996" customHeight="1" x14ac:dyDescent="0.3">
      <c r="A92" s="195"/>
      <c r="B92" s="195"/>
      <c r="C92" s="195"/>
      <c r="D92" s="195"/>
      <c r="E92" s="195"/>
      <c r="F92" s="195"/>
      <c r="G92" s="195"/>
      <c r="H92" s="195"/>
      <c r="I92" s="195"/>
      <c r="J92" s="195"/>
      <c r="K92" s="195"/>
      <c r="L92" s="195"/>
      <c r="M92" s="195"/>
      <c r="N92" s="195"/>
      <c r="O92" s="195"/>
      <c r="P92" s="195"/>
      <c r="Q92" s="195"/>
      <c r="R92" s="195"/>
      <c r="S92" s="195"/>
      <c r="T92" s="195"/>
    </row>
    <row r="93" spans="1:20" x14ac:dyDescent="0.3">
      <c r="A93" s="124"/>
      <c r="B93" s="124"/>
      <c r="C93" s="124"/>
      <c r="D93" s="124"/>
      <c r="E93" s="124"/>
      <c r="F93" s="124"/>
      <c r="G93" s="124"/>
      <c r="H93" s="124"/>
      <c r="I93" s="124"/>
      <c r="J93" s="124"/>
      <c r="K93" s="124"/>
      <c r="L93" s="124"/>
      <c r="M93" s="124"/>
      <c r="N93" s="124"/>
      <c r="O93" s="124"/>
      <c r="P93" s="124"/>
      <c r="Q93" s="124"/>
      <c r="R93" s="124"/>
      <c r="S93" s="124"/>
      <c r="T93" s="124"/>
    </row>
    <row r="94" spans="1:20" s="39" customFormat="1" ht="18" x14ac:dyDescent="0.35">
      <c r="A94" s="108" t="s">
        <v>495</v>
      </c>
      <c r="B94" s="108"/>
      <c r="C94" s="108"/>
      <c r="D94" s="108"/>
      <c r="E94" s="108"/>
      <c r="F94" s="108"/>
      <c r="G94" s="108"/>
      <c r="H94" s="108"/>
      <c r="I94" s="108"/>
      <c r="J94" s="108"/>
      <c r="K94" s="108"/>
      <c r="L94" s="108"/>
      <c r="M94" s="108"/>
      <c r="N94" s="108"/>
      <c r="O94" s="108"/>
      <c r="P94" s="108"/>
      <c r="Q94" s="108"/>
      <c r="R94" s="108"/>
      <c r="S94" s="108"/>
      <c r="T94" s="108"/>
    </row>
    <row r="95" spans="1:20" x14ac:dyDescent="0.3">
      <c r="A95" s="124" t="s">
        <v>496</v>
      </c>
      <c r="B95" s="124" t="s">
        <v>497</v>
      </c>
      <c r="C95" s="124" t="s">
        <v>352</v>
      </c>
      <c r="D95" s="124" t="s">
        <v>498</v>
      </c>
      <c r="E95" s="124" t="s">
        <v>357</v>
      </c>
      <c r="F95" s="124" t="s">
        <v>358</v>
      </c>
      <c r="G95" s="124" t="s">
        <v>359</v>
      </c>
      <c r="H95" s="124" t="s">
        <v>360</v>
      </c>
      <c r="I95" s="124" t="s">
        <v>361</v>
      </c>
      <c r="J95" s="124" t="s">
        <v>362</v>
      </c>
      <c r="K95" s="124" t="s">
        <v>363</v>
      </c>
      <c r="L95" s="124" t="s">
        <v>364</v>
      </c>
      <c r="M95" s="124" t="s">
        <v>378</v>
      </c>
      <c r="N95" s="124" t="s">
        <v>379</v>
      </c>
      <c r="O95" s="124" t="s">
        <v>380</v>
      </c>
      <c r="P95" s="124" t="s">
        <v>381</v>
      </c>
      <c r="Q95" s="124" t="s">
        <v>499</v>
      </c>
      <c r="R95" s="124" t="s">
        <v>500</v>
      </c>
      <c r="S95" s="124"/>
      <c r="T95" s="124"/>
    </row>
    <row r="96" spans="1:20" x14ac:dyDescent="0.3">
      <c r="A96" s="124" t="s">
        <v>501</v>
      </c>
      <c r="B96" s="50" t="s">
        <v>81</v>
      </c>
      <c r="C96" s="50" t="s">
        <v>81</v>
      </c>
      <c r="D96" s="50" t="s">
        <v>81</v>
      </c>
      <c r="E96" s="50" t="s">
        <v>81</v>
      </c>
      <c r="F96" s="50">
        <v>505</v>
      </c>
      <c r="G96" s="50">
        <v>485</v>
      </c>
      <c r="H96" s="50">
        <v>442</v>
      </c>
      <c r="I96" s="50">
        <v>442</v>
      </c>
      <c r="J96" s="50" t="s">
        <v>81</v>
      </c>
      <c r="K96" s="50">
        <v>439</v>
      </c>
      <c r="L96" s="50" t="s">
        <v>81</v>
      </c>
      <c r="M96" s="50" t="s">
        <v>81</v>
      </c>
      <c r="N96" s="50">
        <v>407</v>
      </c>
      <c r="O96" s="50">
        <v>409</v>
      </c>
      <c r="P96" s="50">
        <v>409</v>
      </c>
      <c r="Q96" s="131">
        <f>SUM((P96-F96)/F96)</f>
        <v>-0.1900990099009901</v>
      </c>
      <c r="R96" s="131">
        <f t="shared" ref="R96:R99" si="4">SUM((P96-O96)/O96)</f>
        <v>0</v>
      </c>
      <c r="S96" s="124"/>
      <c r="T96" s="124"/>
    </row>
    <row r="97" spans="1:20" x14ac:dyDescent="0.3">
      <c r="A97" s="124" t="s">
        <v>100</v>
      </c>
      <c r="B97" s="50" t="s">
        <v>81</v>
      </c>
      <c r="C97" s="50" t="s">
        <v>81</v>
      </c>
      <c r="D97" s="50" t="s">
        <v>81</v>
      </c>
      <c r="E97" s="50" t="s">
        <v>81</v>
      </c>
      <c r="F97" s="50">
        <v>2105</v>
      </c>
      <c r="G97" s="50">
        <v>2105</v>
      </c>
      <c r="H97" s="50">
        <v>2105</v>
      </c>
      <c r="I97" s="50">
        <v>2105</v>
      </c>
      <c r="J97" s="50" t="s">
        <v>81</v>
      </c>
      <c r="K97" s="50">
        <v>1495</v>
      </c>
      <c r="L97" s="50" t="s">
        <v>81</v>
      </c>
      <c r="M97" s="50" t="s">
        <v>81</v>
      </c>
      <c r="N97" s="50">
        <v>1495</v>
      </c>
      <c r="O97" s="50">
        <v>1495</v>
      </c>
      <c r="P97" s="50">
        <v>1495</v>
      </c>
      <c r="Q97" s="131">
        <f t="shared" ref="Q97:Q99" si="5">SUM((P97-F97)/F97)</f>
        <v>-0.28978622327790976</v>
      </c>
      <c r="R97" s="131">
        <f t="shared" si="4"/>
        <v>0</v>
      </c>
      <c r="S97" s="124"/>
      <c r="T97" s="124"/>
    </row>
    <row r="98" spans="1:20" x14ac:dyDescent="0.3">
      <c r="A98" s="124" t="s">
        <v>502</v>
      </c>
      <c r="B98" s="50" t="s">
        <v>81</v>
      </c>
      <c r="C98" s="50" t="s">
        <v>81</v>
      </c>
      <c r="D98" s="50" t="s">
        <v>81</v>
      </c>
      <c r="E98" s="50" t="s">
        <v>81</v>
      </c>
      <c r="F98" s="50">
        <v>3323</v>
      </c>
      <c r="G98" s="50">
        <v>3404</v>
      </c>
      <c r="H98" s="50">
        <v>3225</v>
      </c>
      <c r="I98" s="50">
        <v>3393</v>
      </c>
      <c r="J98" s="50" t="s">
        <v>81</v>
      </c>
      <c r="K98" s="50">
        <v>2896</v>
      </c>
      <c r="L98" s="50" t="s">
        <v>81</v>
      </c>
      <c r="M98" s="50">
        <v>3844</v>
      </c>
      <c r="N98" s="50">
        <v>4351</v>
      </c>
      <c r="O98" s="50">
        <v>4908</v>
      </c>
      <c r="P98" s="50">
        <v>5291</v>
      </c>
      <c r="Q98" s="131">
        <f t="shared" si="5"/>
        <v>0.59223593138730068</v>
      </c>
      <c r="R98" s="131">
        <f t="shared" si="4"/>
        <v>7.8035859820700895E-2</v>
      </c>
      <c r="S98" s="124"/>
      <c r="T98" s="124"/>
    </row>
    <row r="99" spans="1:20" s="46" customFormat="1" x14ac:dyDescent="0.3">
      <c r="A99" s="46" t="s">
        <v>503</v>
      </c>
      <c r="B99" s="49">
        <v>4425</v>
      </c>
      <c r="C99" s="49">
        <v>5712</v>
      </c>
      <c r="D99" s="49" t="s">
        <v>81</v>
      </c>
      <c r="E99" s="49">
        <v>6865</v>
      </c>
      <c r="F99" s="49">
        <v>5933</v>
      </c>
      <c r="G99" s="49">
        <v>5994</v>
      </c>
      <c r="H99" s="49">
        <v>5772</v>
      </c>
      <c r="I99" s="49">
        <v>5940</v>
      </c>
      <c r="J99" s="49" t="s">
        <v>81</v>
      </c>
      <c r="K99" s="49">
        <v>4830</v>
      </c>
      <c r="L99" s="49">
        <v>5452</v>
      </c>
      <c r="M99" s="49">
        <v>5755</v>
      </c>
      <c r="N99" s="49">
        <v>6253</v>
      </c>
      <c r="O99" s="49">
        <v>6812</v>
      </c>
      <c r="P99" s="49">
        <v>7195</v>
      </c>
      <c r="Q99" s="48">
        <f t="shared" si="5"/>
        <v>0.2127085791336592</v>
      </c>
      <c r="R99" s="48">
        <f t="shared" si="4"/>
        <v>5.6224310041103932E-2</v>
      </c>
    </row>
    <row r="100" spans="1:20" s="41" customFormat="1" ht="12" x14ac:dyDescent="0.3">
      <c r="A100" s="138" t="s">
        <v>504</v>
      </c>
      <c r="B100" s="138"/>
      <c r="C100" s="138"/>
      <c r="D100" s="138"/>
      <c r="E100" s="138"/>
      <c r="F100" s="138"/>
      <c r="G100" s="138"/>
      <c r="H100" s="138"/>
      <c r="I100" s="138"/>
      <c r="J100" s="138"/>
      <c r="K100" s="138"/>
      <c r="L100" s="138"/>
      <c r="M100" s="138"/>
      <c r="N100" s="138"/>
      <c r="O100" s="138"/>
      <c r="P100" s="138"/>
      <c r="Q100" s="138"/>
      <c r="R100" s="138"/>
      <c r="S100" s="138"/>
      <c r="T100" s="138"/>
    </row>
    <row r="101" spans="1:20" x14ac:dyDescent="0.3">
      <c r="A101" s="124"/>
      <c r="B101" s="124"/>
      <c r="C101" s="124"/>
      <c r="D101" s="124"/>
      <c r="E101" s="124"/>
      <c r="F101" s="124"/>
      <c r="G101" s="124"/>
      <c r="H101" s="124"/>
      <c r="I101" s="124"/>
      <c r="J101" s="124"/>
      <c r="K101" s="124"/>
      <c r="L101" s="124"/>
      <c r="M101" s="124"/>
      <c r="N101" s="124"/>
      <c r="O101" s="124"/>
      <c r="P101" s="124"/>
      <c r="Q101" s="124"/>
      <c r="R101" s="124"/>
      <c r="S101" s="124"/>
      <c r="T101" s="124"/>
    </row>
    <row r="102" spans="1:20" x14ac:dyDescent="0.3">
      <c r="A102" s="124"/>
      <c r="B102" s="124"/>
      <c r="C102" s="124"/>
      <c r="D102" s="124"/>
      <c r="E102" s="124"/>
      <c r="F102" s="124"/>
      <c r="G102" s="124"/>
      <c r="H102" s="124"/>
      <c r="I102" s="124"/>
      <c r="J102" s="124"/>
      <c r="K102" s="124"/>
      <c r="L102" s="124"/>
      <c r="M102" s="124"/>
      <c r="N102" s="124"/>
      <c r="O102" s="124"/>
      <c r="P102" s="124"/>
      <c r="Q102" s="124"/>
      <c r="R102" s="124"/>
      <c r="S102" s="124"/>
      <c r="T102" s="124"/>
    </row>
    <row r="103" spans="1:20" s="39" customFormat="1" ht="18" x14ac:dyDescent="0.35">
      <c r="A103" s="108" t="s">
        <v>505</v>
      </c>
      <c r="B103" s="108"/>
      <c r="C103" s="108"/>
      <c r="D103" s="108"/>
      <c r="E103" s="108"/>
      <c r="F103" s="108"/>
      <c r="G103" s="108"/>
      <c r="H103" s="108"/>
      <c r="I103" s="108"/>
      <c r="J103" s="108"/>
      <c r="K103" s="108"/>
      <c r="L103" s="108"/>
      <c r="M103" s="108"/>
      <c r="N103" s="108"/>
      <c r="O103" s="108"/>
      <c r="P103" s="108"/>
      <c r="Q103" s="108"/>
      <c r="R103" s="108"/>
      <c r="S103" s="108"/>
      <c r="T103" s="108"/>
    </row>
    <row r="104" spans="1:20" x14ac:dyDescent="0.3">
      <c r="A104" s="124" t="s">
        <v>114</v>
      </c>
      <c r="B104" s="124" t="s">
        <v>115</v>
      </c>
      <c r="C104" s="124" t="s">
        <v>506</v>
      </c>
      <c r="D104" s="124" t="s">
        <v>356</v>
      </c>
      <c r="E104" s="124" t="s">
        <v>357</v>
      </c>
      <c r="F104" s="124" t="s">
        <v>358</v>
      </c>
      <c r="G104" s="124" t="s">
        <v>359</v>
      </c>
      <c r="H104" s="124" t="s">
        <v>360</v>
      </c>
      <c r="I104" s="124" t="s">
        <v>361</v>
      </c>
      <c r="J104" s="124" t="s">
        <v>362</v>
      </c>
      <c r="K104" s="124" t="s">
        <v>363</v>
      </c>
      <c r="L104" s="124" t="s">
        <v>364</v>
      </c>
      <c r="M104" s="124" t="s">
        <v>378</v>
      </c>
      <c r="N104" s="124" t="s">
        <v>379</v>
      </c>
      <c r="O104" s="124" t="s">
        <v>380</v>
      </c>
      <c r="P104" s="124" t="s">
        <v>381</v>
      </c>
      <c r="Q104" s="124"/>
      <c r="R104" s="124"/>
      <c r="S104" s="124"/>
      <c r="T104" s="124"/>
    </row>
    <row r="105" spans="1:20" s="7" customFormat="1" x14ac:dyDescent="0.3">
      <c r="A105" s="32" t="s">
        <v>507</v>
      </c>
      <c r="B105" s="32"/>
      <c r="C105" s="32"/>
      <c r="D105" s="32"/>
      <c r="E105" s="32"/>
      <c r="F105" s="32"/>
      <c r="G105" s="32"/>
      <c r="H105" s="32"/>
      <c r="I105" s="32"/>
      <c r="J105" s="32"/>
      <c r="K105" s="32"/>
      <c r="L105" s="32"/>
      <c r="M105" s="32"/>
      <c r="N105" s="32"/>
      <c r="O105" s="32"/>
      <c r="P105" s="32"/>
      <c r="Q105" s="32"/>
      <c r="R105" s="32"/>
      <c r="S105" s="32"/>
      <c r="T105" s="32"/>
    </row>
    <row r="106" spans="1:20" x14ac:dyDescent="0.3">
      <c r="A106" s="124"/>
      <c r="B106" s="124" t="s">
        <v>508</v>
      </c>
      <c r="C106" s="124"/>
      <c r="D106" s="124">
        <v>0.41</v>
      </c>
      <c r="E106" s="124" t="s">
        <v>81</v>
      </c>
      <c r="F106" s="124" t="s">
        <v>81</v>
      </c>
      <c r="G106" s="124" t="s">
        <v>81</v>
      </c>
      <c r="H106" s="124" t="s">
        <v>81</v>
      </c>
      <c r="I106" s="124">
        <v>0.46</v>
      </c>
      <c r="J106" s="124" t="s">
        <v>81</v>
      </c>
      <c r="K106" s="124" t="s">
        <v>81</v>
      </c>
      <c r="L106" s="124" t="s">
        <v>81</v>
      </c>
      <c r="M106" s="124" t="s">
        <v>81</v>
      </c>
      <c r="N106" s="124" t="s">
        <v>81</v>
      </c>
      <c r="O106" s="124" t="s">
        <v>81</v>
      </c>
      <c r="P106" s="124" t="s">
        <v>81</v>
      </c>
      <c r="Q106" s="124"/>
      <c r="R106" s="124"/>
      <c r="S106" s="124"/>
      <c r="T106" s="124"/>
    </row>
    <row r="107" spans="1:20" x14ac:dyDescent="0.3">
      <c r="A107" s="124"/>
      <c r="B107" s="124" t="s">
        <v>509</v>
      </c>
      <c r="C107" s="124"/>
      <c r="D107" s="124">
        <v>0.59</v>
      </c>
      <c r="E107" s="124" t="s">
        <v>81</v>
      </c>
      <c r="F107" s="124" t="s">
        <v>81</v>
      </c>
      <c r="G107" s="124" t="s">
        <v>81</v>
      </c>
      <c r="H107" s="124" t="s">
        <v>81</v>
      </c>
      <c r="I107" s="124">
        <v>0.54</v>
      </c>
      <c r="J107" s="124" t="s">
        <v>81</v>
      </c>
      <c r="K107" s="124" t="s">
        <v>81</v>
      </c>
      <c r="L107" s="124" t="s">
        <v>81</v>
      </c>
      <c r="M107" s="124" t="s">
        <v>81</v>
      </c>
      <c r="N107" s="124" t="s">
        <v>81</v>
      </c>
      <c r="O107" s="124" t="s">
        <v>81</v>
      </c>
      <c r="P107" s="124" t="s">
        <v>81</v>
      </c>
      <c r="Q107" s="124"/>
      <c r="R107" s="124"/>
      <c r="S107" s="124"/>
      <c r="T107" s="124"/>
    </row>
    <row r="108" spans="1:20" s="7" customFormat="1" x14ac:dyDescent="0.3">
      <c r="A108" s="32" t="s">
        <v>510</v>
      </c>
      <c r="B108" s="32"/>
      <c r="C108" s="32"/>
      <c r="D108" s="32"/>
      <c r="E108" s="32"/>
      <c r="F108" s="32"/>
      <c r="G108" s="32"/>
      <c r="H108" s="32"/>
      <c r="I108" s="32"/>
      <c r="J108" s="32"/>
      <c r="K108" s="32"/>
      <c r="L108" s="32"/>
      <c r="M108" s="32"/>
      <c r="N108" s="32"/>
      <c r="O108" s="32"/>
      <c r="P108" s="32"/>
      <c r="Q108" s="32"/>
      <c r="R108" s="32"/>
      <c r="S108" s="32"/>
      <c r="T108" s="32"/>
    </row>
    <row r="109" spans="1:20" x14ac:dyDescent="0.3">
      <c r="A109" s="124"/>
      <c r="B109" s="124" t="s">
        <v>511</v>
      </c>
      <c r="C109" s="124"/>
      <c r="D109" s="124">
        <v>0.01</v>
      </c>
      <c r="E109" s="124" t="s">
        <v>81</v>
      </c>
      <c r="F109" s="124" t="s">
        <v>81</v>
      </c>
      <c r="G109" s="124" t="s">
        <v>81</v>
      </c>
      <c r="H109" s="124" t="s">
        <v>81</v>
      </c>
      <c r="I109" s="124">
        <v>0.01</v>
      </c>
      <c r="J109" s="124" t="s">
        <v>81</v>
      </c>
      <c r="K109" s="124" t="s">
        <v>81</v>
      </c>
      <c r="L109" s="124" t="s">
        <v>81</v>
      </c>
      <c r="M109" s="124" t="s">
        <v>81</v>
      </c>
      <c r="N109" s="124" t="s">
        <v>81</v>
      </c>
      <c r="O109" s="124" t="s">
        <v>81</v>
      </c>
      <c r="P109" s="124" t="s">
        <v>81</v>
      </c>
      <c r="Q109" s="124"/>
      <c r="R109" s="124"/>
      <c r="S109" s="124"/>
      <c r="T109" s="124"/>
    </row>
    <row r="110" spans="1:20" s="7" customFormat="1" x14ac:dyDescent="0.3">
      <c r="A110" s="32" t="s">
        <v>512</v>
      </c>
      <c r="B110" s="32"/>
      <c r="C110" s="32"/>
      <c r="D110" s="32"/>
      <c r="E110" s="32"/>
      <c r="F110" s="32"/>
      <c r="G110" s="32"/>
      <c r="H110" s="32"/>
      <c r="I110" s="32"/>
      <c r="J110" s="32"/>
      <c r="K110" s="32"/>
      <c r="L110" s="32"/>
      <c r="M110" s="32"/>
      <c r="N110" s="32"/>
      <c r="O110" s="32"/>
      <c r="P110" s="32"/>
      <c r="Q110" s="32"/>
      <c r="R110" s="32"/>
      <c r="S110" s="32"/>
      <c r="T110" s="32"/>
    </row>
    <row r="111" spans="1:20" x14ac:dyDescent="0.3">
      <c r="A111" s="124"/>
      <c r="B111" s="124" t="s">
        <v>513</v>
      </c>
      <c r="C111" s="124"/>
      <c r="D111" s="124">
        <v>0.02</v>
      </c>
      <c r="E111" s="124" t="s">
        <v>81</v>
      </c>
      <c r="F111" s="124" t="s">
        <v>81</v>
      </c>
      <c r="G111" s="124" t="s">
        <v>81</v>
      </c>
      <c r="H111" s="124" t="s">
        <v>81</v>
      </c>
      <c r="I111" s="124">
        <v>0.02</v>
      </c>
      <c r="J111" s="124" t="s">
        <v>81</v>
      </c>
      <c r="K111" s="124" t="s">
        <v>81</v>
      </c>
      <c r="L111" s="124" t="s">
        <v>81</v>
      </c>
      <c r="M111" s="124" t="s">
        <v>81</v>
      </c>
      <c r="N111" s="124" t="s">
        <v>81</v>
      </c>
      <c r="O111" s="124" t="s">
        <v>81</v>
      </c>
      <c r="P111" s="124" t="s">
        <v>81</v>
      </c>
      <c r="Q111" s="124"/>
      <c r="R111" s="124"/>
      <c r="S111" s="124"/>
      <c r="T111" s="124"/>
    </row>
    <row r="112" spans="1:20" s="7" customFormat="1" x14ac:dyDescent="0.3">
      <c r="A112" s="32" t="s">
        <v>514</v>
      </c>
      <c r="B112" s="32"/>
      <c r="C112" s="32"/>
      <c r="D112" s="32"/>
      <c r="E112" s="32"/>
      <c r="F112" s="32"/>
      <c r="G112" s="32"/>
      <c r="H112" s="32"/>
      <c r="I112" s="32"/>
      <c r="J112" s="32"/>
      <c r="K112" s="32"/>
      <c r="L112" s="32"/>
      <c r="M112" s="32"/>
      <c r="N112" s="32"/>
      <c r="O112" s="32"/>
      <c r="P112" s="32"/>
      <c r="Q112" s="32"/>
      <c r="R112" s="32"/>
      <c r="S112" s="32"/>
      <c r="T112" s="32"/>
    </row>
    <row r="113" spans="1:20" x14ac:dyDescent="0.3">
      <c r="A113" s="124"/>
      <c r="B113" s="124" t="s">
        <v>515</v>
      </c>
      <c r="C113" s="124"/>
      <c r="D113" s="124">
        <v>0.1</v>
      </c>
      <c r="E113" s="124" t="s">
        <v>81</v>
      </c>
      <c r="F113" s="124" t="s">
        <v>81</v>
      </c>
      <c r="G113" s="124" t="s">
        <v>81</v>
      </c>
      <c r="H113" s="124" t="s">
        <v>81</v>
      </c>
      <c r="I113" s="124">
        <v>0.11</v>
      </c>
      <c r="J113" s="124" t="s">
        <v>81</v>
      </c>
      <c r="K113" s="124" t="s">
        <v>81</v>
      </c>
      <c r="L113" s="124" t="s">
        <v>81</v>
      </c>
      <c r="M113" s="124" t="s">
        <v>81</v>
      </c>
      <c r="N113" s="124" t="s">
        <v>81</v>
      </c>
      <c r="O113" s="124" t="s">
        <v>81</v>
      </c>
      <c r="P113" s="124" t="s">
        <v>81</v>
      </c>
      <c r="Q113" s="124"/>
      <c r="R113" s="124"/>
      <c r="S113" s="124"/>
      <c r="T113" s="124"/>
    </row>
    <row r="114" spans="1:20" x14ac:dyDescent="0.3">
      <c r="A114" s="124"/>
      <c r="B114" s="124" t="s">
        <v>516</v>
      </c>
      <c r="C114" s="124"/>
      <c r="D114" s="124">
        <v>0.17</v>
      </c>
      <c r="E114" s="124" t="s">
        <v>81</v>
      </c>
      <c r="F114" s="124" t="s">
        <v>81</v>
      </c>
      <c r="G114" s="124" t="s">
        <v>81</v>
      </c>
      <c r="H114" s="124" t="s">
        <v>81</v>
      </c>
      <c r="I114" s="124">
        <v>0.1</v>
      </c>
      <c r="J114" s="124" t="s">
        <v>81</v>
      </c>
      <c r="K114" s="124" t="s">
        <v>81</v>
      </c>
      <c r="L114" s="124" t="s">
        <v>81</v>
      </c>
      <c r="M114" s="124" t="s">
        <v>81</v>
      </c>
      <c r="N114" s="124" t="s">
        <v>81</v>
      </c>
      <c r="O114" s="124" t="s">
        <v>81</v>
      </c>
      <c r="P114" s="124" t="s">
        <v>81</v>
      </c>
      <c r="Q114" s="124"/>
      <c r="R114" s="124"/>
      <c r="S114" s="124"/>
      <c r="T114" s="124"/>
    </row>
    <row r="115" spans="1:20" x14ac:dyDescent="0.3">
      <c r="A115" s="124"/>
      <c r="B115" s="124" t="s">
        <v>517</v>
      </c>
      <c r="C115" s="124"/>
      <c r="D115" s="124">
        <v>0.15</v>
      </c>
      <c r="E115" s="124" t="s">
        <v>81</v>
      </c>
      <c r="F115" s="124" t="s">
        <v>81</v>
      </c>
      <c r="G115" s="124" t="s">
        <v>81</v>
      </c>
      <c r="H115" s="124" t="s">
        <v>81</v>
      </c>
      <c r="I115" s="124">
        <v>0.14000000000000001</v>
      </c>
      <c r="J115" s="124" t="s">
        <v>81</v>
      </c>
      <c r="K115" s="124" t="s">
        <v>81</v>
      </c>
      <c r="L115" s="124" t="s">
        <v>81</v>
      </c>
      <c r="M115" s="124" t="s">
        <v>81</v>
      </c>
      <c r="N115" s="124" t="s">
        <v>81</v>
      </c>
      <c r="O115" s="124" t="s">
        <v>81</v>
      </c>
      <c r="P115" s="124" t="s">
        <v>81</v>
      </c>
      <c r="Q115" s="124"/>
      <c r="R115" s="124"/>
      <c r="S115" s="124"/>
      <c r="T115" s="124"/>
    </row>
    <row r="116" spans="1:20" x14ac:dyDescent="0.3">
      <c r="A116" s="124"/>
      <c r="B116" s="124" t="s">
        <v>518</v>
      </c>
      <c r="C116" s="124"/>
      <c r="D116" s="124">
        <v>0.51</v>
      </c>
      <c r="E116" s="124" t="s">
        <v>81</v>
      </c>
      <c r="F116" s="124" t="s">
        <v>81</v>
      </c>
      <c r="G116" s="124" t="s">
        <v>81</v>
      </c>
      <c r="H116" s="124" t="s">
        <v>81</v>
      </c>
      <c r="I116" s="124">
        <v>0.59</v>
      </c>
      <c r="J116" s="124" t="s">
        <v>81</v>
      </c>
      <c r="K116" s="124" t="s">
        <v>81</v>
      </c>
      <c r="L116" s="124" t="s">
        <v>81</v>
      </c>
      <c r="M116" s="124" t="s">
        <v>81</v>
      </c>
      <c r="N116" s="124" t="s">
        <v>81</v>
      </c>
      <c r="O116" s="124" t="s">
        <v>81</v>
      </c>
      <c r="P116" s="124" t="s">
        <v>81</v>
      </c>
      <c r="Q116" s="124"/>
      <c r="R116" s="124"/>
      <c r="S116" s="124"/>
      <c r="T116" s="124"/>
    </row>
    <row r="117" spans="1:20" x14ac:dyDescent="0.3">
      <c r="A117" s="124"/>
      <c r="B117" s="124" t="s">
        <v>100</v>
      </c>
      <c r="C117" s="124"/>
      <c r="D117" s="124">
        <v>0.08</v>
      </c>
      <c r="E117" s="124" t="s">
        <v>81</v>
      </c>
      <c r="F117" s="124" t="s">
        <v>81</v>
      </c>
      <c r="G117" s="124" t="s">
        <v>81</v>
      </c>
      <c r="H117" s="124" t="s">
        <v>81</v>
      </c>
      <c r="I117" s="124">
        <v>6.0000000000000053E-2</v>
      </c>
      <c r="J117" s="124" t="s">
        <v>81</v>
      </c>
      <c r="K117" s="124" t="s">
        <v>81</v>
      </c>
      <c r="L117" s="124" t="s">
        <v>81</v>
      </c>
      <c r="M117" s="124" t="s">
        <v>81</v>
      </c>
      <c r="N117" s="124" t="s">
        <v>81</v>
      </c>
      <c r="O117" s="124" t="s">
        <v>81</v>
      </c>
      <c r="P117" s="124" t="s">
        <v>81</v>
      </c>
      <c r="Q117" s="124"/>
      <c r="R117" s="124"/>
      <c r="S117" s="124"/>
      <c r="T117" s="124"/>
    </row>
    <row r="118" spans="1:20" s="7" customFormat="1" x14ac:dyDescent="0.3">
      <c r="A118" s="32" t="s">
        <v>519</v>
      </c>
      <c r="B118" s="32"/>
      <c r="C118" s="32"/>
      <c r="D118" s="32"/>
      <c r="E118" s="32"/>
      <c r="F118" s="32"/>
      <c r="G118" s="32"/>
      <c r="H118" s="32"/>
      <c r="I118" s="32"/>
      <c r="J118" s="32"/>
      <c r="K118" s="32"/>
      <c r="L118" s="32"/>
      <c r="M118" s="32"/>
      <c r="N118" s="32"/>
      <c r="O118" s="32"/>
      <c r="P118" s="32"/>
      <c r="Q118" s="32"/>
      <c r="R118" s="32"/>
      <c r="S118" s="32"/>
      <c r="T118" s="32"/>
    </row>
    <row r="119" spans="1:20" x14ac:dyDescent="0.3">
      <c r="A119" s="124"/>
      <c r="B119" s="124" t="s">
        <v>520</v>
      </c>
      <c r="C119" s="124"/>
      <c r="D119" s="124">
        <v>20000</v>
      </c>
      <c r="E119" s="124" t="s">
        <v>81</v>
      </c>
      <c r="F119" s="124" t="s">
        <v>81</v>
      </c>
      <c r="G119" s="124" t="s">
        <v>81</v>
      </c>
      <c r="H119" s="124" t="s">
        <v>81</v>
      </c>
      <c r="I119" s="124" t="s">
        <v>521</v>
      </c>
      <c r="J119" s="124" t="s">
        <v>81</v>
      </c>
      <c r="K119" s="124" t="s">
        <v>81</v>
      </c>
      <c r="L119" s="124" t="s">
        <v>81</v>
      </c>
      <c r="M119" s="124" t="s">
        <v>81</v>
      </c>
      <c r="N119" s="124" t="s">
        <v>81</v>
      </c>
      <c r="O119" s="124" t="s">
        <v>81</v>
      </c>
      <c r="P119" s="124" t="s">
        <v>81</v>
      </c>
      <c r="Q119" s="124"/>
      <c r="R119" s="124"/>
      <c r="S119" s="124"/>
      <c r="T119" s="124"/>
    </row>
    <row r="120" spans="1:20" s="41" customFormat="1" ht="12" x14ac:dyDescent="0.3">
      <c r="A120" s="138" t="s">
        <v>522</v>
      </c>
      <c r="B120" s="138"/>
      <c r="C120" s="138"/>
      <c r="D120" s="138"/>
      <c r="E120" s="138"/>
      <c r="F120" s="138"/>
      <c r="G120" s="138"/>
      <c r="H120" s="138"/>
      <c r="I120" s="138"/>
      <c r="J120" s="138"/>
      <c r="K120" s="138"/>
      <c r="L120" s="138"/>
      <c r="M120" s="138"/>
      <c r="N120" s="138"/>
      <c r="O120" s="138"/>
      <c r="P120" s="138"/>
      <c r="Q120" s="138"/>
      <c r="R120" s="138"/>
      <c r="S120" s="138"/>
      <c r="T120" s="138"/>
    </row>
    <row r="121" spans="1:20" x14ac:dyDescent="0.3">
      <c r="A121" s="124"/>
      <c r="B121" s="124"/>
      <c r="C121" s="124"/>
      <c r="D121" s="124"/>
      <c r="E121" s="124"/>
      <c r="F121" s="124"/>
      <c r="G121" s="124"/>
      <c r="H121" s="124"/>
      <c r="I121" s="124"/>
      <c r="J121" s="124"/>
      <c r="K121" s="124"/>
      <c r="L121" s="124"/>
      <c r="M121" s="124"/>
      <c r="N121" s="124"/>
      <c r="O121" s="124"/>
      <c r="P121" s="124"/>
      <c r="Q121" s="124"/>
      <c r="R121" s="124"/>
      <c r="S121" s="124"/>
      <c r="T121" s="124"/>
    </row>
    <row r="122" spans="1:20" x14ac:dyDescent="0.3">
      <c r="A122" s="124"/>
      <c r="B122" s="124"/>
      <c r="C122" s="124"/>
      <c r="D122" s="124"/>
      <c r="E122" s="124"/>
      <c r="F122" s="124"/>
      <c r="G122" s="124"/>
      <c r="H122" s="124"/>
      <c r="I122" s="124"/>
      <c r="J122" s="124"/>
      <c r="K122" s="124"/>
      <c r="L122" s="124"/>
      <c r="M122" s="124"/>
      <c r="N122" s="124"/>
      <c r="O122" s="124"/>
      <c r="P122" s="124"/>
      <c r="Q122" s="124"/>
      <c r="R122" s="124"/>
      <c r="S122" s="124"/>
      <c r="T122" s="124"/>
    </row>
    <row r="123" spans="1:20" s="39" customFormat="1" ht="18" x14ac:dyDescent="0.35">
      <c r="A123" s="108" t="s">
        <v>1544</v>
      </c>
      <c r="B123" s="108"/>
      <c r="C123" s="108"/>
      <c r="D123" s="108"/>
      <c r="E123" s="108"/>
      <c r="F123" s="108"/>
      <c r="G123" s="108"/>
      <c r="H123" s="108"/>
      <c r="I123" s="108"/>
      <c r="J123" s="108"/>
      <c r="K123" s="108"/>
      <c r="L123" s="108"/>
      <c r="M123" s="108"/>
      <c r="N123" s="108"/>
      <c r="O123" s="108"/>
      <c r="P123" s="108"/>
      <c r="Q123" s="108"/>
      <c r="R123" s="108"/>
      <c r="S123" s="108"/>
      <c r="T123" s="108"/>
    </row>
    <row r="124" spans="1:20" x14ac:dyDescent="0.3">
      <c r="A124" s="124" t="s">
        <v>523</v>
      </c>
      <c r="B124" s="124" t="s">
        <v>114</v>
      </c>
      <c r="C124" s="124" t="s">
        <v>356</v>
      </c>
      <c r="D124" s="124"/>
      <c r="E124" s="124"/>
      <c r="F124" s="124"/>
      <c r="G124" s="124"/>
      <c r="H124" s="124"/>
      <c r="I124" s="124"/>
      <c r="J124" s="124"/>
      <c r="K124" s="124"/>
      <c r="L124" s="124"/>
      <c r="M124" s="124"/>
      <c r="N124" s="124"/>
      <c r="O124" s="124"/>
      <c r="P124" s="124"/>
      <c r="Q124" s="124"/>
      <c r="R124" s="124"/>
      <c r="S124" s="124"/>
      <c r="T124" s="124"/>
    </row>
    <row r="125" spans="1:20" s="20" customFormat="1" x14ac:dyDescent="0.3">
      <c r="A125" s="124" t="s">
        <v>184</v>
      </c>
      <c r="B125" s="124"/>
      <c r="C125" s="50">
        <v>108800</v>
      </c>
      <c r="D125" s="124"/>
      <c r="E125" s="124"/>
      <c r="F125" s="124"/>
      <c r="G125" s="124"/>
      <c r="H125" s="124"/>
      <c r="I125" s="124"/>
      <c r="J125" s="124"/>
      <c r="K125" s="124"/>
      <c r="L125" s="124"/>
      <c r="M125" s="124"/>
      <c r="N125" s="124"/>
      <c r="O125" s="124"/>
      <c r="P125" s="124"/>
      <c r="Q125" s="124"/>
      <c r="R125" s="124"/>
      <c r="S125" s="124"/>
      <c r="T125" s="124"/>
    </row>
    <row r="126" spans="1:20" s="41" customFormat="1" ht="12" x14ac:dyDescent="0.3">
      <c r="A126" s="138" t="s">
        <v>524</v>
      </c>
      <c r="B126" s="138"/>
      <c r="C126" s="138"/>
      <c r="D126" s="138"/>
      <c r="E126" s="138"/>
      <c r="F126" s="138"/>
      <c r="G126" s="138"/>
      <c r="H126" s="138"/>
      <c r="I126" s="138"/>
      <c r="J126" s="138"/>
      <c r="K126" s="138"/>
      <c r="L126" s="138"/>
      <c r="M126" s="138"/>
      <c r="N126" s="138"/>
      <c r="O126" s="138"/>
      <c r="P126" s="138"/>
      <c r="Q126" s="138"/>
      <c r="R126" s="138"/>
      <c r="S126" s="138"/>
      <c r="T126" s="138"/>
    </row>
    <row r="127" spans="1:20" x14ac:dyDescent="0.3">
      <c r="A127" s="124"/>
      <c r="B127" s="124"/>
      <c r="C127" s="124"/>
      <c r="D127" s="124"/>
      <c r="E127" s="124"/>
      <c r="F127" s="124"/>
      <c r="G127" s="124"/>
      <c r="H127" s="124"/>
      <c r="I127" s="124"/>
      <c r="J127" s="124"/>
      <c r="K127" s="124"/>
      <c r="L127" s="124"/>
      <c r="M127" s="124"/>
      <c r="N127" s="124"/>
      <c r="O127" s="124"/>
      <c r="P127" s="124"/>
      <c r="Q127" s="124"/>
      <c r="R127" s="124"/>
      <c r="S127" s="124"/>
      <c r="T127" s="124"/>
    </row>
    <row r="128" spans="1:20" x14ac:dyDescent="0.3">
      <c r="A128" s="124"/>
      <c r="B128" s="124"/>
      <c r="C128" s="124"/>
      <c r="D128" s="124"/>
      <c r="E128" s="124"/>
      <c r="F128" s="124"/>
      <c r="G128" s="124"/>
      <c r="H128" s="124"/>
      <c r="I128" s="124"/>
      <c r="J128" s="124"/>
      <c r="K128" s="124"/>
      <c r="L128" s="124"/>
      <c r="M128" s="124"/>
      <c r="N128" s="124"/>
      <c r="O128" s="124"/>
      <c r="P128" s="124"/>
      <c r="Q128" s="124"/>
      <c r="R128" s="124"/>
      <c r="S128" s="124"/>
      <c r="T128" s="124"/>
    </row>
    <row r="129" spans="1:20" s="39" customFormat="1" ht="18" x14ac:dyDescent="0.35">
      <c r="A129" s="108" t="s">
        <v>1543</v>
      </c>
      <c r="B129" s="108"/>
      <c r="C129" s="108"/>
      <c r="D129" s="108"/>
      <c r="E129" s="108"/>
      <c r="F129" s="108"/>
      <c r="G129" s="108"/>
      <c r="H129" s="108"/>
      <c r="I129" s="108"/>
      <c r="J129" s="108"/>
      <c r="K129" s="108"/>
      <c r="L129" s="108"/>
      <c r="M129" s="108"/>
      <c r="N129" s="108"/>
      <c r="O129" s="108"/>
      <c r="P129" s="108"/>
      <c r="Q129" s="108"/>
      <c r="R129" s="108"/>
      <c r="S129" s="108"/>
      <c r="T129" s="108"/>
    </row>
    <row r="130" spans="1:20" x14ac:dyDescent="0.3">
      <c r="A130" s="124" t="s">
        <v>525</v>
      </c>
      <c r="B130" s="124" t="s">
        <v>114</v>
      </c>
      <c r="C130" s="124" t="s">
        <v>65</v>
      </c>
      <c r="D130" s="124"/>
      <c r="E130" s="124"/>
      <c r="F130" s="124"/>
      <c r="G130" s="124"/>
      <c r="H130" s="124"/>
      <c r="I130" s="124"/>
      <c r="J130" s="124"/>
      <c r="K130" s="124"/>
      <c r="L130" s="124"/>
      <c r="M130" s="124"/>
      <c r="N130" s="124"/>
      <c r="O130" s="124"/>
      <c r="P130" s="124"/>
      <c r="Q130" s="124"/>
      <c r="R130" s="124"/>
      <c r="S130" s="124"/>
      <c r="T130" s="124"/>
    </row>
    <row r="131" spans="1:20" x14ac:dyDescent="0.3">
      <c r="A131" s="124" t="s">
        <v>526</v>
      </c>
      <c r="B131" s="124"/>
      <c r="C131" s="50">
        <v>6060</v>
      </c>
      <c r="D131" s="124"/>
      <c r="E131" s="124"/>
      <c r="F131" s="124"/>
      <c r="G131" s="124"/>
      <c r="H131" s="124"/>
      <c r="I131" s="124"/>
      <c r="J131" s="124"/>
      <c r="K131" s="124"/>
      <c r="L131" s="124"/>
      <c r="M131" s="124"/>
      <c r="N131" s="124"/>
      <c r="O131" s="124"/>
      <c r="P131" s="124"/>
      <c r="Q131" s="124"/>
      <c r="R131" s="124"/>
      <c r="S131" s="124"/>
      <c r="T131" s="124"/>
    </row>
    <row r="132" spans="1:20" x14ac:dyDescent="0.3">
      <c r="A132" s="124" t="s">
        <v>527</v>
      </c>
      <c r="B132" s="124"/>
      <c r="C132" s="50">
        <v>2640</v>
      </c>
      <c r="D132" s="124"/>
      <c r="E132" s="124"/>
      <c r="F132" s="124"/>
      <c r="G132" s="124"/>
      <c r="H132" s="124"/>
      <c r="I132" s="124"/>
      <c r="J132" s="124"/>
      <c r="K132" s="124"/>
      <c r="L132" s="124"/>
      <c r="M132" s="124"/>
      <c r="N132" s="124"/>
      <c r="O132" s="124"/>
      <c r="P132" s="124"/>
      <c r="Q132" s="124"/>
      <c r="R132" s="124"/>
      <c r="S132" s="124"/>
      <c r="T132" s="124"/>
    </row>
    <row r="133" spans="1:20" x14ac:dyDescent="0.3">
      <c r="A133" s="124" t="s">
        <v>528</v>
      </c>
      <c r="B133" s="124"/>
      <c r="C133" s="50">
        <v>2190</v>
      </c>
      <c r="D133" s="124"/>
      <c r="E133" s="124"/>
      <c r="F133" s="124"/>
      <c r="G133" s="124"/>
      <c r="H133" s="124"/>
      <c r="I133" s="124"/>
      <c r="J133" s="124"/>
      <c r="K133" s="124"/>
      <c r="L133" s="124"/>
      <c r="M133" s="124"/>
      <c r="N133" s="124"/>
      <c r="O133" s="124"/>
      <c r="P133" s="124"/>
      <c r="Q133" s="124"/>
      <c r="R133" s="124"/>
      <c r="S133" s="124"/>
      <c r="T133" s="124"/>
    </row>
    <row r="134" spans="1:20" x14ac:dyDescent="0.3">
      <c r="A134" s="124" t="s">
        <v>529</v>
      </c>
      <c r="B134" s="124"/>
      <c r="C134" s="50">
        <v>390</v>
      </c>
      <c r="D134" s="124"/>
      <c r="E134" s="124"/>
      <c r="F134" s="124"/>
      <c r="G134" s="124"/>
      <c r="H134" s="124"/>
      <c r="I134" s="124"/>
      <c r="J134" s="124"/>
      <c r="K134" s="124"/>
      <c r="L134" s="124"/>
      <c r="M134" s="124"/>
      <c r="N134" s="124"/>
      <c r="O134" s="124"/>
      <c r="P134" s="124"/>
      <c r="Q134" s="124"/>
      <c r="R134" s="124"/>
      <c r="S134" s="124"/>
      <c r="T134" s="124"/>
    </row>
    <row r="135" spans="1:20" x14ac:dyDescent="0.3">
      <c r="A135" s="124" t="s">
        <v>530</v>
      </c>
      <c r="B135" s="124"/>
      <c r="C135" s="50">
        <v>120</v>
      </c>
      <c r="D135" s="124"/>
      <c r="E135" s="124"/>
      <c r="F135" s="124"/>
      <c r="G135" s="124"/>
      <c r="H135" s="124"/>
      <c r="I135" s="124"/>
      <c r="J135" s="124"/>
      <c r="K135" s="124"/>
      <c r="L135" s="124"/>
      <c r="M135" s="124"/>
      <c r="N135" s="124"/>
      <c r="O135" s="124"/>
      <c r="P135" s="124"/>
      <c r="Q135" s="124"/>
      <c r="R135" s="124"/>
      <c r="S135" s="124"/>
      <c r="T135" s="124"/>
    </row>
    <row r="136" spans="1:20" s="46" customFormat="1" x14ac:dyDescent="0.3">
      <c r="A136" s="46" t="s">
        <v>531</v>
      </c>
      <c r="C136" s="49">
        <v>11400</v>
      </c>
    </row>
    <row r="137" spans="1:20" s="41" customFormat="1" ht="12" x14ac:dyDescent="0.3">
      <c r="A137" s="138" t="s">
        <v>532</v>
      </c>
      <c r="B137" s="138"/>
      <c r="C137" s="138"/>
      <c r="D137" s="138"/>
      <c r="E137" s="138"/>
      <c r="F137" s="138"/>
      <c r="G137" s="138"/>
      <c r="H137" s="138"/>
      <c r="I137" s="138"/>
      <c r="J137" s="138"/>
      <c r="K137" s="138"/>
      <c r="L137" s="138"/>
      <c r="M137" s="138"/>
      <c r="N137" s="138"/>
      <c r="O137" s="138"/>
      <c r="P137" s="138"/>
      <c r="Q137" s="138"/>
      <c r="R137" s="138"/>
      <c r="S137" s="138"/>
      <c r="T137" s="138"/>
    </row>
  </sheetData>
  <mergeCells count="1">
    <mergeCell ref="A4:F4"/>
  </mergeCells>
  <hyperlinks>
    <hyperlink ref="A1" location="'Contents'!B7" display="⇐ Return to contents" xr:uid="{2F3E51B7-1028-4EEC-9E07-AF29C59ADD84}"/>
  </hyperlinks>
  <pageMargins left="0.7" right="0.7" top="0.75" bottom="0.75" header="0.3" footer="0.3"/>
  <pageSetup orientation="portrait" horizontalDpi="300" verticalDpi="300" r:id="rId1"/>
  <tableParts count="10">
    <tablePart r:id="rId2"/>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displayEmptyCellsAs="gap" xr2:uid="{00000000-0003-0000-0A00-000006000000}">
          <x14:colorSeries rgb="FF376092"/>
          <x14:colorNegative rgb="FFD00000"/>
          <x14:colorAxis rgb="FF000000"/>
          <x14:colorMarkers rgb="FFD00000"/>
          <x14:colorFirst rgb="FFD00000"/>
          <x14:colorLast rgb="FFD00000"/>
          <x14:colorHigh rgb="FFD00000"/>
          <x14:colorLow rgb="FFD00000"/>
          <x14:sparklines>
            <x14:sparkline>
              <xm:f>'Capacity - Employment'!G75:O75</xm:f>
              <xm:sqref>T75</xm:sqref>
            </x14:sparkline>
            <x14:sparkline>
              <xm:f>'Capacity - Employment'!G76:O76</xm:f>
              <xm:sqref>T76</xm:sqref>
            </x14:sparkline>
            <x14:sparkline>
              <xm:f>'Capacity - Employment'!G77:O77</xm:f>
              <xm:sqref>T77</xm:sqref>
            </x14:sparkline>
            <x14:sparkline>
              <xm:f>'Capacity - Employment'!G78:O78</xm:f>
              <xm:sqref>T78</xm:sqref>
            </x14:sparkline>
            <x14:sparkline>
              <xm:f>'Capacity - Employment'!G79:O79</xm:f>
              <xm:sqref>T79</xm:sqref>
            </x14:sparkline>
            <x14:sparkline>
              <xm:f>'Capacity - Employment'!G80:O80</xm:f>
              <xm:sqref>T80</xm:sqref>
            </x14:sparkline>
            <x14:sparkline>
              <xm:f>'Capacity - Employment'!G81:O81</xm:f>
              <xm:sqref>T81</xm:sqref>
            </x14:sparkline>
            <x14:sparkline>
              <xm:f>'Capacity - Employment'!G82:O82</xm:f>
              <xm:sqref>T82</xm:sqref>
            </x14:sparkline>
            <x14:sparkline>
              <xm:f>'Capacity - Employment'!G83:O83</xm:f>
              <xm:sqref>T83</xm:sqref>
            </x14:sparkline>
            <x14:sparkline>
              <xm:f>'Capacity - Employment'!G84:O84</xm:f>
              <xm:sqref>T84</xm:sqref>
            </x14:sparkline>
          </x14:sparklines>
        </x14:sparklineGroup>
        <x14:sparklineGroup displayEmptyCellsAs="gap" xr2:uid="{00000000-0003-0000-0A00-000007000000}">
          <x14:colorSeries rgb="FF376092"/>
          <x14:colorNegative rgb="FFD00000"/>
          <x14:colorAxis rgb="FF000000"/>
          <x14:colorMarkers rgb="FFD00000"/>
          <x14:colorFirst rgb="FFD00000"/>
          <x14:colorLast rgb="FFD00000"/>
          <x14:colorHigh rgb="FFD00000"/>
          <x14:colorLow rgb="FFD00000"/>
          <x14:sparklines>
            <x14:sparkline>
              <xm:f>'Capacity - Employment'!G61:O61</xm:f>
              <xm:sqref>T61</xm:sqref>
            </x14:sparkline>
            <x14:sparkline>
              <xm:f>'Capacity - Employment'!G62:O62</xm:f>
              <xm:sqref>T62</xm:sqref>
            </x14:sparkline>
            <x14:sparkline>
              <xm:f>'Capacity - Employment'!G63:O63</xm:f>
              <xm:sqref>T63</xm:sqref>
            </x14:sparkline>
            <x14:sparkline>
              <xm:f>'Capacity - Employment'!G64:O64</xm:f>
              <xm:sqref>T64</xm:sqref>
            </x14:sparkline>
            <x14:sparkline>
              <xm:f>'Capacity - Employment'!G65:O65</xm:f>
              <xm:sqref>T65</xm:sqref>
            </x14:sparkline>
            <x14:sparkline>
              <xm:f>'Capacity - Employment'!G66:O66</xm:f>
              <xm:sqref>T66</xm:sqref>
            </x14:sparkline>
            <x14:sparkline>
              <xm:f>'Capacity - Employment'!G67:O67</xm:f>
              <xm:sqref>T67</xm:sqref>
            </x14:sparkline>
            <x14:sparkline>
              <xm:f>'Capacity - Employment'!G68:O68</xm:f>
              <xm:sqref>T68</xm:sqref>
            </x14:sparkline>
            <x14:sparkline>
              <xm:f>'Capacity - Employment'!G69:O69</xm:f>
              <xm:sqref>T69</xm:sqref>
            </x14:sparkline>
            <x14:sparkline>
              <xm:f>'Capacity - Employment'!G70:O70</xm:f>
              <xm:sqref>T70</xm:sqref>
            </x14:sparkline>
          </x14:sparklines>
        </x14:sparklineGroup>
        <x14:sparklineGroup displayEmptyCellsAs="gap" xr2:uid="{00000000-0003-0000-0A00-000008000000}">
          <x14:colorSeries rgb="FF376092"/>
          <x14:colorNegative rgb="FFD00000"/>
          <x14:colorAxis rgb="FF000000"/>
          <x14:colorMarkers rgb="FFD00000"/>
          <x14:colorFirst rgb="FFD00000"/>
          <x14:colorLast rgb="FFD00000"/>
          <x14:colorHigh rgb="FFD00000"/>
          <x14:colorLow rgb="FFD00000"/>
          <x14:sparklines>
            <x14:sparkline>
              <xm:f>'Capacity - Employment'!G47:O47</xm:f>
              <xm:sqref>T47</xm:sqref>
            </x14:sparkline>
            <x14:sparkline>
              <xm:f>'Capacity - Employment'!G48:O48</xm:f>
              <xm:sqref>T48</xm:sqref>
            </x14:sparkline>
            <x14:sparkline>
              <xm:f>'Capacity - Employment'!G49:O49</xm:f>
              <xm:sqref>T49</xm:sqref>
            </x14:sparkline>
            <x14:sparkline>
              <xm:f>'Capacity - Employment'!G50:O50</xm:f>
              <xm:sqref>T50</xm:sqref>
            </x14:sparkline>
            <x14:sparkline>
              <xm:f>'Capacity - Employment'!G51:O51</xm:f>
              <xm:sqref>T51</xm:sqref>
            </x14:sparkline>
            <x14:sparkline>
              <xm:f>'Capacity - Employment'!G52:O52</xm:f>
              <xm:sqref>T52</xm:sqref>
            </x14:sparkline>
            <x14:sparkline>
              <xm:f>'Capacity - Employment'!G53:O53</xm:f>
              <xm:sqref>T53</xm:sqref>
            </x14:sparkline>
            <x14:sparkline>
              <xm:f>'Capacity - Employment'!G54:O54</xm:f>
              <xm:sqref>T54</xm:sqref>
            </x14:sparkline>
            <x14:sparkline>
              <xm:f>'Capacity - Employment'!G55:O55</xm:f>
              <xm:sqref>T55</xm:sqref>
            </x14:sparkline>
            <x14:sparkline>
              <xm:f>'Capacity - Employment'!G56:O56</xm:f>
              <xm:sqref>T56</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G372"/>
  <sheetViews>
    <sheetView showGridLines="0" topLeftCell="B1" zoomScaleNormal="100" workbookViewId="0">
      <selection activeCell="B1" sqref="B1"/>
    </sheetView>
  </sheetViews>
  <sheetFormatPr defaultRowHeight="14.4" outlineLevelCol="1" x14ac:dyDescent="0.3"/>
  <cols>
    <col min="1" max="1" width="13" hidden="1" customWidth="1" outlineLevel="1"/>
    <col min="2" max="2" width="45.109375" customWidth="1" collapsed="1"/>
    <col min="3" max="3" width="27.5546875" customWidth="1"/>
    <col min="4" max="5" width="21" style="4" customWidth="1"/>
    <col min="6" max="6" width="94.5546875" style="28" customWidth="1"/>
  </cols>
  <sheetData>
    <row r="1" spans="1:7" x14ac:dyDescent="0.3">
      <c r="A1" s="130"/>
      <c r="B1" s="130" t="s">
        <v>7</v>
      </c>
      <c r="C1" s="124"/>
      <c r="D1" s="211"/>
      <c r="E1" s="211"/>
      <c r="F1" s="196"/>
      <c r="G1" s="124"/>
    </row>
    <row r="2" spans="1:7" x14ac:dyDescent="0.3">
      <c r="A2" s="124"/>
      <c r="B2" s="124"/>
      <c r="C2" s="124"/>
      <c r="D2" s="211"/>
      <c r="E2" s="211"/>
      <c r="F2" s="196"/>
      <c r="G2" s="124"/>
    </row>
    <row r="3" spans="1:7" s="40" customFormat="1" ht="31.2" x14ac:dyDescent="0.6">
      <c r="A3" s="95"/>
      <c r="B3" s="95" t="s">
        <v>479</v>
      </c>
      <c r="C3" s="95"/>
      <c r="D3" s="218"/>
      <c r="E3" s="218"/>
      <c r="F3" s="219"/>
      <c r="G3" s="95"/>
    </row>
    <row r="4" spans="1:7" ht="31.8" customHeight="1" x14ac:dyDescent="0.3">
      <c r="A4" s="124"/>
      <c r="B4" s="249" t="s">
        <v>533</v>
      </c>
      <c r="C4" s="249"/>
      <c r="D4" s="249"/>
      <c r="E4" s="249"/>
      <c r="F4" s="249"/>
      <c r="G4" s="126"/>
    </row>
    <row r="5" spans="1:7" s="30" customFormat="1" x14ac:dyDescent="0.3">
      <c r="A5" s="124"/>
      <c r="B5" s="124" t="s">
        <v>534</v>
      </c>
      <c r="C5" s="124"/>
      <c r="D5" s="211"/>
      <c r="E5" s="211"/>
      <c r="F5" s="196"/>
      <c r="G5" s="124"/>
    </row>
    <row r="6" spans="1:7" x14ac:dyDescent="0.3">
      <c r="A6" s="124"/>
      <c r="B6" s="124"/>
      <c r="C6" s="124"/>
      <c r="D6" s="211"/>
      <c r="E6" s="211"/>
      <c r="F6" s="196"/>
      <c r="G6" s="124"/>
    </row>
    <row r="7" spans="1:7" s="31" customFormat="1" ht="28.8" x14ac:dyDescent="0.3">
      <c r="A7" s="132" t="s">
        <v>1487</v>
      </c>
      <c r="B7" s="132" t="s">
        <v>535</v>
      </c>
      <c r="C7" s="132" t="s">
        <v>113</v>
      </c>
      <c r="D7" s="132" t="s">
        <v>536</v>
      </c>
      <c r="E7" s="132" t="s">
        <v>537</v>
      </c>
      <c r="F7" s="132" t="s">
        <v>538</v>
      </c>
      <c r="G7" s="126"/>
    </row>
    <row r="8" spans="1:7" x14ac:dyDescent="0.3">
      <c r="A8" s="124" t="s">
        <v>539</v>
      </c>
      <c r="B8" s="124" t="s">
        <v>540</v>
      </c>
      <c r="C8" s="124" t="s">
        <v>133</v>
      </c>
      <c r="D8" s="211">
        <v>0.1</v>
      </c>
      <c r="E8" s="211">
        <v>0</v>
      </c>
      <c r="F8" s="196" t="s">
        <v>541</v>
      </c>
      <c r="G8" s="124"/>
    </row>
    <row r="9" spans="1:7" x14ac:dyDescent="0.3">
      <c r="A9" s="124" t="s">
        <v>542</v>
      </c>
      <c r="B9" s="124" t="s">
        <v>543</v>
      </c>
      <c r="C9" s="124" t="s">
        <v>121</v>
      </c>
      <c r="D9" s="211">
        <v>0.8</v>
      </c>
      <c r="E9" s="211">
        <v>0</v>
      </c>
      <c r="F9" s="196" t="s">
        <v>544</v>
      </c>
      <c r="G9" s="124"/>
    </row>
    <row r="10" spans="1:7" x14ac:dyDescent="0.3">
      <c r="A10" s="124" t="s">
        <v>545</v>
      </c>
      <c r="B10" s="124" t="s">
        <v>546</v>
      </c>
      <c r="C10" s="124" t="s">
        <v>125</v>
      </c>
      <c r="D10" s="211">
        <v>0.18</v>
      </c>
      <c r="E10" s="211">
        <v>0</v>
      </c>
      <c r="F10" s="196" t="s">
        <v>547</v>
      </c>
      <c r="G10" s="124"/>
    </row>
    <row r="11" spans="1:7" x14ac:dyDescent="0.3">
      <c r="A11" s="124" t="s">
        <v>548</v>
      </c>
      <c r="B11" s="124" t="s">
        <v>549</v>
      </c>
      <c r="C11" s="124" t="s">
        <v>133</v>
      </c>
      <c r="D11" s="211">
        <v>0.6</v>
      </c>
      <c r="E11" s="211">
        <v>0</v>
      </c>
      <c r="F11" s="196" t="s">
        <v>541</v>
      </c>
      <c r="G11" s="124"/>
    </row>
    <row r="12" spans="1:7" x14ac:dyDescent="0.3">
      <c r="A12" s="124" t="s">
        <v>550</v>
      </c>
      <c r="B12" s="124" t="s">
        <v>551</v>
      </c>
      <c r="C12" s="124" t="s">
        <v>125</v>
      </c>
      <c r="D12" s="211">
        <v>0.2</v>
      </c>
      <c r="E12" s="211">
        <v>0</v>
      </c>
      <c r="F12" s="196" t="s">
        <v>552</v>
      </c>
      <c r="G12" s="124"/>
    </row>
    <row r="13" spans="1:7" x14ac:dyDescent="0.3">
      <c r="A13" s="124" t="s">
        <v>553</v>
      </c>
      <c r="B13" s="124" t="s">
        <v>554</v>
      </c>
      <c r="C13" s="124" t="s">
        <v>133</v>
      </c>
      <c r="D13" s="211">
        <v>0.5</v>
      </c>
      <c r="E13" s="211" t="s">
        <v>555</v>
      </c>
      <c r="F13" s="196" t="s">
        <v>556</v>
      </c>
      <c r="G13" s="124"/>
    </row>
    <row r="14" spans="1:7" x14ac:dyDescent="0.3">
      <c r="A14" s="124" t="s">
        <v>557</v>
      </c>
      <c r="B14" s="124" t="s">
        <v>558</v>
      </c>
      <c r="C14" s="124" t="s">
        <v>133</v>
      </c>
      <c r="D14" s="211">
        <v>3.5</v>
      </c>
      <c r="E14" s="211" t="s">
        <v>559</v>
      </c>
      <c r="F14" s="196" t="s">
        <v>560</v>
      </c>
      <c r="G14" s="124"/>
    </row>
    <row r="15" spans="1:7" x14ac:dyDescent="0.3">
      <c r="A15" s="124" t="s">
        <v>561</v>
      </c>
      <c r="B15" s="124" t="s">
        <v>562</v>
      </c>
      <c r="C15" s="124" t="s">
        <v>129</v>
      </c>
      <c r="D15" s="211">
        <v>3.2</v>
      </c>
      <c r="E15" s="211" t="s">
        <v>563</v>
      </c>
      <c r="F15" s="196" t="s">
        <v>564</v>
      </c>
      <c r="G15" s="124"/>
    </row>
    <row r="16" spans="1:7" x14ac:dyDescent="0.3">
      <c r="A16" s="124" t="s">
        <v>565</v>
      </c>
      <c r="B16" s="124" t="s">
        <v>566</v>
      </c>
      <c r="C16" s="124" t="s">
        <v>131</v>
      </c>
      <c r="D16" s="211">
        <v>0</v>
      </c>
      <c r="E16" s="211">
        <v>0</v>
      </c>
      <c r="F16" s="196" t="s">
        <v>567</v>
      </c>
      <c r="G16" s="124"/>
    </row>
    <row r="17" spans="1:7" x14ac:dyDescent="0.3">
      <c r="A17" s="124" t="s">
        <v>568</v>
      </c>
      <c r="B17" s="124" t="s">
        <v>569</v>
      </c>
      <c r="C17" s="124" t="s">
        <v>131</v>
      </c>
      <c r="D17" s="211">
        <v>2</v>
      </c>
      <c r="E17" s="211">
        <v>0</v>
      </c>
      <c r="F17" s="196" t="s">
        <v>567</v>
      </c>
      <c r="G17" s="124"/>
    </row>
    <row r="18" spans="1:7" x14ac:dyDescent="0.3">
      <c r="A18" s="124" t="s">
        <v>570</v>
      </c>
      <c r="B18" s="124" t="s">
        <v>571</v>
      </c>
      <c r="C18" s="124" t="s">
        <v>123</v>
      </c>
      <c r="D18" s="211">
        <v>1</v>
      </c>
      <c r="E18" s="211">
        <v>0</v>
      </c>
      <c r="F18" s="196" t="s">
        <v>572</v>
      </c>
      <c r="G18" s="124"/>
    </row>
    <row r="19" spans="1:7" x14ac:dyDescent="0.3">
      <c r="A19" s="124" t="s">
        <v>573</v>
      </c>
      <c r="B19" s="124" t="s">
        <v>574</v>
      </c>
      <c r="C19" s="124" t="s">
        <v>121</v>
      </c>
      <c r="D19" s="211">
        <v>0.1</v>
      </c>
      <c r="E19" s="211">
        <v>0</v>
      </c>
      <c r="F19" s="196" t="s">
        <v>544</v>
      </c>
      <c r="G19" s="124"/>
    </row>
    <row r="20" spans="1:7" x14ac:dyDescent="0.3">
      <c r="A20" s="124" t="s">
        <v>575</v>
      </c>
      <c r="B20" s="124" t="s">
        <v>576</v>
      </c>
      <c r="C20" s="124" t="s">
        <v>129</v>
      </c>
      <c r="D20" s="211">
        <v>0.25</v>
      </c>
      <c r="E20" s="211" t="s">
        <v>577</v>
      </c>
      <c r="F20" s="196" t="s">
        <v>578</v>
      </c>
      <c r="G20" s="124"/>
    </row>
    <row r="21" spans="1:7" x14ac:dyDescent="0.3">
      <c r="A21" s="124" t="s">
        <v>579</v>
      </c>
      <c r="B21" s="124" t="s">
        <v>580</v>
      </c>
      <c r="C21" s="124" t="s">
        <v>133</v>
      </c>
      <c r="D21" s="211">
        <v>3.5</v>
      </c>
      <c r="E21" s="211">
        <v>0</v>
      </c>
      <c r="F21" s="196" t="s">
        <v>581</v>
      </c>
      <c r="G21" s="124"/>
    </row>
    <row r="22" spans="1:7" x14ac:dyDescent="0.3">
      <c r="A22" s="124" t="s">
        <v>582</v>
      </c>
      <c r="B22" s="124" t="s">
        <v>583</v>
      </c>
      <c r="C22" s="124" t="s">
        <v>125</v>
      </c>
      <c r="D22" s="211">
        <v>2.8</v>
      </c>
      <c r="E22" s="211">
        <v>0</v>
      </c>
      <c r="F22" s="196" t="s">
        <v>552</v>
      </c>
      <c r="G22" s="124"/>
    </row>
    <row r="23" spans="1:7" x14ac:dyDescent="0.3">
      <c r="A23" s="124" t="s">
        <v>584</v>
      </c>
      <c r="B23" s="124" t="s">
        <v>585</v>
      </c>
      <c r="C23" s="124" t="s">
        <v>135</v>
      </c>
      <c r="D23" s="211">
        <v>7.66</v>
      </c>
      <c r="E23" s="211" t="s">
        <v>559</v>
      </c>
      <c r="F23" s="196">
        <v>1.5</v>
      </c>
      <c r="G23" s="124"/>
    </row>
    <row r="24" spans="1:7" x14ac:dyDescent="0.3">
      <c r="A24" s="124" t="s">
        <v>586</v>
      </c>
      <c r="B24" s="124" t="s">
        <v>587</v>
      </c>
      <c r="C24" s="124" t="s">
        <v>129</v>
      </c>
      <c r="D24" s="211">
        <v>2.15</v>
      </c>
      <c r="E24" s="211">
        <v>0</v>
      </c>
      <c r="F24" s="196">
        <v>2</v>
      </c>
      <c r="G24" s="124"/>
    </row>
    <row r="25" spans="1:7" x14ac:dyDescent="0.3">
      <c r="A25" s="124" t="s">
        <v>588</v>
      </c>
      <c r="B25" s="124" t="s">
        <v>589</v>
      </c>
      <c r="C25" s="124" t="s">
        <v>131</v>
      </c>
      <c r="D25" s="211">
        <v>0.4</v>
      </c>
      <c r="E25" s="211" t="s">
        <v>590</v>
      </c>
      <c r="F25" s="196" t="s">
        <v>567</v>
      </c>
      <c r="G25" s="124"/>
    </row>
    <row r="26" spans="1:7" x14ac:dyDescent="0.3">
      <c r="A26" s="124" t="s">
        <v>591</v>
      </c>
      <c r="B26" s="124" t="s">
        <v>592</v>
      </c>
      <c r="C26" s="124" t="s">
        <v>127</v>
      </c>
      <c r="D26" s="211">
        <v>2</v>
      </c>
      <c r="E26" s="211">
        <v>0</v>
      </c>
      <c r="F26" s="196">
        <v>1</v>
      </c>
      <c r="G26" s="124"/>
    </row>
    <row r="27" spans="1:7" x14ac:dyDescent="0.3">
      <c r="A27" s="124" t="s">
        <v>593</v>
      </c>
      <c r="B27" s="124" t="s">
        <v>594</v>
      </c>
      <c r="C27" s="124" t="s">
        <v>125</v>
      </c>
      <c r="D27" s="211">
        <v>0.1</v>
      </c>
      <c r="E27" s="211">
        <v>0</v>
      </c>
      <c r="F27" s="196" t="s">
        <v>595</v>
      </c>
      <c r="G27" s="124"/>
    </row>
    <row r="28" spans="1:7" x14ac:dyDescent="0.3">
      <c r="A28" s="124" t="s">
        <v>596</v>
      </c>
      <c r="B28" s="124" t="s">
        <v>597</v>
      </c>
      <c r="C28" s="124" t="s">
        <v>121</v>
      </c>
      <c r="D28" s="211">
        <v>0.4</v>
      </c>
      <c r="E28" s="211" t="s">
        <v>590</v>
      </c>
      <c r="F28" s="196" t="s">
        <v>598</v>
      </c>
      <c r="G28" s="124"/>
    </row>
    <row r="29" spans="1:7" x14ac:dyDescent="0.3">
      <c r="A29" s="124" t="s">
        <v>599</v>
      </c>
      <c r="B29" s="124" t="s">
        <v>600</v>
      </c>
      <c r="C29" s="124" t="s">
        <v>121</v>
      </c>
      <c r="D29" s="211">
        <v>1.1000000000000001</v>
      </c>
      <c r="E29" s="211">
        <v>0</v>
      </c>
      <c r="F29" s="196" t="s">
        <v>598</v>
      </c>
      <c r="G29" s="124"/>
    </row>
    <row r="30" spans="1:7" x14ac:dyDescent="0.3">
      <c r="A30" s="124" t="s">
        <v>601</v>
      </c>
      <c r="B30" s="124" t="s">
        <v>602</v>
      </c>
      <c r="C30" s="124" t="s">
        <v>125</v>
      </c>
      <c r="D30" s="211">
        <v>1.6</v>
      </c>
      <c r="E30" s="211" t="s">
        <v>603</v>
      </c>
      <c r="F30" s="196" t="s">
        <v>547</v>
      </c>
      <c r="G30" s="124"/>
    </row>
    <row r="31" spans="1:7" x14ac:dyDescent="0.3">
      <c r="A31" s="124" t="s">
        <v>604</v>
      </c>
      <c r="B31" s="124" t="s">
        <v>605</v>
      </c>
      <c r="C31" s="124" t="s">
        <v>121</v>
      </c>
      <c r="D31" s="211">
        <v>0.05</v>
      </c>
      <c r="E31" s="211">
        <v>0</v>
      </c>
      <c r="F31" s="196" t="s">
        <v>606</v>
      </c>
      <c r="G31" s="124"/>
    </row>
    <row r="32" spans="1:7" x14ac:dyDescent="0.3">
      <c r="A32" s="124" t="s">
        <v>607</v>
      </c>
      <c r="B32" s="124" t="s">
        <v>608</v>
      </c>
      <c r="C32" s="124" t="s">
        <v>125</v>
      </c>
      <c r="D32" s="211">
        <v>0.4</v>
      </c>
      <c r="E32" s="211">
        <v>0</v>
      </c>
      <c r="F32" s="196">
        <v>1</v>
      </c>
      <c r="G32" s="124"/>
    </row>
    <row r="33" spans="1:7" x14ac:dyDescent="0.3">
      <c r="A33" s="124" t="s">
        <v>609</v>
      </c>
      <c r="B33" s="124" t="s">
        <v>610</v>
      </c>
      <c r="C33" s="124" t="s">
        <v>135</v>
      </c>
      <c r="D33" s="211">
        <v>1.5</v>
      </c>
      <c r="E33" s="211">
        <v>0</v>
      </c>
      <c r="F33" s="196" t="s">
        <v>611</v>
      </c>
      <c r="G33" s="124"/>
    </row>
    <row r="34" spans="1:7" x14ac:dyDescent="0.3">
      <c r="A34" s="124" t="s">
        <v>612</v>
      </c>
      <c r="B34" s="124" t="s">
        <v>613</v>
      </c>
      <c r="C34" s="124" t="s">
        <v>133</v>
      </c>
      <c r="D34" s="211">
        <v>0.2</v>
      </c>
      <c r="E34" s="211">
        <v>0</v>
      </c>
      <c r="F34" s="196" t="s">
        <v>614</v>
      </c>
      <c r="G34" s="124"/>
    </row>
    <row r="35" spans="1:7" x14ac:dyDescent="0.3">
      <c r="A35" s="124" t="s">
        <v>615</v>
      </c>
      <c r="B35" s="124" t="s">
        <v>616</v>
      </c>
      <c r="C35" s="124" t="s">
        <v>123</v>
      </c>
      <c r="D35" s="211">
        <v>5.3</v>
      </c>
      <c r="E35" s="211">
        <v>0</v>
      </c>
      <c r="F35" s="196" t="s">
        <v>617</v>
      </c>
      <c r="G35" s="124"/>
    </row>
    <row r="36" spans="1:7" x14ac:dyDescent="0.3">
      <c r="A36" s="124" t="s">
        <v>618</v>
      </c>
      <c r="B36" s="124" t="s">
        <v>619</v>
      </c>
      <c r="C36" s="124" t="s">
        <v>129</v>
      </c>
      <c r="D36" s="211">
        <v>1.2</v>
      </c>
      <c r="E36" s="211" t="s">
        <v>620</v>
      </c>
      <c r="F36" s="196" t="s">
        <v>578</v>
      </c>
      <c r="G36" s="124"/>
    </row>
    <row r="37" spans="1:7" x14ac:dyDescent="0.3">
      <c r="A37" s="124" t="s">
        <v>621</v>
      </c>
      <c r="B37" s="124" t="s">
        <v>622</v>
      </c>
      <c r="C37" s="124" t="s">
        <v>129</v>
      </c>
      <c r="D37" s="211">
        <v>0.9</v>
      </c>
      <c r="E37" s="211">
        <v>0</v>
      </c>
      <c r="F37" s="196" t="s">
        <v>623</v>
      </c>
      <c r="G37" s="124"/>
    </row>
    <row r="38" spans="1:7" x14ac:dyDescent="0.3">
      <c r="A38" s="124" t="s">
        <v>624</v>
      </c>
      <c r="B38" s="124" t="s">
        <v>625</v>
      </c>
      <c r="C38" s="124" t="s">
        <v>131</v>
      </c>
      <c r="D38" s="211">
        <v>1</v>
      </c>
      <c r="E38" s="211">
        <v>0</v>
      </c>
      <c r="F38" s="196" t="s">
        <v>567</v>
      </c>
      <c r="G38" s="124"/>
    </row>
    <row r="39" spans="1:7" x14ac:dyDescent="0.3">
      <c r="A39" s="124" t="s">
        <v>626</v>
      </c>
      <c r="B39" s="124" t="s">
        <v>627</v>
      </c>
      <c r="C39" s="124" t="s">
        <v>129</v>
      </c>
      <c r="D39" s="211">
        <v>0.6</v>
      </c>
      <c r="E39" s="211" t="s">
        <v>628</v>
      </c>
      <c r="F39" s="196" t="s">
        <v>578</v>
      </c>
      <c r="G39" s="124"/>
    </row>
    <row r="40" spans="1:7" x14ac:dyDescent="0.3">
      <c r="A40" s="124" t="s">
        <v>629</v>
      </c>
      <c r="B40" s="124" t="s">
        <v>630</v>
      </c>
      <c r="C40" s="124" t="s">
        <v>129</v>
      </c>
      <c r="D40" s="211">
        <v>1</v>
      </c>
      <c r="E40" s="211">
        <v>0</v>
      </c>
      <c r="F40" s="196" t="s">
        <v>623</v>
      </c>
      <c r="G40" s="124"/>
    </row>
    <row r="41" spans="1:7" x14ac:dyDescent="0.3">
      <c r="A41" s="124"/>
      <c r="B41" s="124" t="s">
        <v>631</v>
      </c>
      <c r="C41" s="124" t="s">
        <v>129</v>
      </c>
      <c r="D41" s="211">
        <v>1.2</v>
      </c>
      <c r="E41" s="211">
        <v>0</v>
      </c>
      <c r="F41" s="196" t="s">
        <v>632</v>
      </c>
      <c r="G41" s="124"/>
    </row>
    <row r="42" spans="1:7" x14ac:dyDescent="0.3">
      <c r="A42" s="124" t="s">
        <v>633</v>
      </c>
      <c r="B42" s="124" t="s">
        <v>634</v>
      </c>
      <c r="C42" s="124" t="s">
        <v>131</v>
      </c>
      <c r="D42" s="211">
        <v>1</v>
      </c>
      <c r="E42" s="211">
        <v>0</v>
      </c>
      <c r="F42" s="196" t="s">
        <v>567</v>
      </c>
      <c r="G42" s="124"/>
    </row>
    <row r="43" spans="1:7" x14ac:dyDescent="0.3">
      <c r="A43" s="124" t="s">
        <v>635</v>
      </c>
      <c r="B43" s="124" t="s">
        <v>636</v>
      </c>
      <c r="C43" s="124" t="s">
        <v>127</v>
      </c>
      <c r="D43" s="211">
        <v>2</v>
      </c>
      <c r="E43" s="211">
        <v>0</v>
      </c>
      <c r="F43" s="196" t="s">
        <v>637</v>
      </c>
      <c r="G43" s="124"/>
    </row>
    <row r="44" spans="1:7" x14ac:dyDescent="0.3">
      <c r="A44" s="124" t="s">
        <v>638</v>
      </c>
      <c r="B44" s="124" t="s">
        <v>639</v>
      </c>
      <c r="C44" s="124" t="s">
        <v>129</v>
      </c>
      <c r="D44" s="211">
        <v>0.1</v>
      </c>
      <c r="E44" s="211">
        <v>0</v>
      </c>
      <c r="F44" s="196" t="s">
        <v>640</v>
      </c>
      <c r="G44" s="124"/>
    </row>
    <row r="45" spans="1:7" x14ac:dyDescent="0.3">
      <c r="A45" s="124" t="s">
        <v>641</v>
      </c>
      <c r="B45" s="124" t="s">
        <v>642</v>
      </c>
      <c r="C45" s="124" t="s">
        <v>125</v>
      </c>
      <c r="D45" s="211">
        <v>0.2</v>
      </c>
      <c r="E45" s="211">
        <v>0</v>
      </c>
      <c r="F45" s="196" t="s">
        <v>552</v>
      </c>
      <c r="G45" s="124"/>
    </row>
    <row r="46" spans="1:7" x14ac:dyDescent="0.3">
      <c r="A46" s="124" t="s">
        <v>643</v>
      </c>
      <c r="B46" s="124" t="s">
        <v>644</v>
      </c>
      <c r="C46" s="124" t="s">
        <v>133</v>
      </c>
      <c r="D46" s="211">
        <v>0</v>
      </c>
      <c r="E46" s="211">
        <v>0</v>
      </c>
      <c r="F46" s="196">
        <v>3.4</v>
      </c>
      <c r="G46" s="124"/>
    </row>
    <row r="47" spans="1:7" x14ac:dyDescent="0.3">
      <c r="A47" s="124" t="s">
        <v>645</v>
      </c>
      <c r="B47" s="124" t="s">
        <v>646</v>
      </c>
      <c r="C47" s="124" t="s">
        <v>121</v>
      </c>
      <c r="D47" s="211">
        <v>0.75</v>
      </c>
      <c r="E47" s="211">
        <v>0</v>
      </c>
      <c r="F47" s="196" t="s">
        <v>598</v>
      </c>
      <c r="G47" s="124"/>
    </row>
    <row r="48" spans="1:7" x14ac:dyDescent="0.3">
      <c r="A48" s="124" t="s">
        <v>647</v>
      </c>
      <c r="B48" s="124" t="s">
        <v>648</v>
      </c>
      <c r="C48" s="124" t="s">
        <v>121</v>
      </c>
      <c r="D48" s="211">
        <v>0.3</v>
      </c>
      <c r="E48" s="211">
        <v>0</v>
      </c>
      <c r="F48" s="196" t="s">
        <v>606</v>
      </c>
      <c r="G48" s="124"/>
    </row>
    <row r="49" spans="1:7" x14ac:dyDescent="0.3">
      <c r="A49" s="124" t="s">
        <v>649</v>
      </c>
      <c r="B49" s="124" t="s">
        <v>650</v>
      </c>
      <c r="C49" s="124" t="s">
        <v>123</v>
      </c>
      <c r="D49" s="211">
        <v>2</v>
      </c>
      <c r="E49" s="211">
        <v>0</v>
      </c>
      <c r="F49" s="196" t="s">
        <v>617</v>
      </c>
      <c r="G49" s="124"/>
    </row>
    <row r="50" spans="1:7" x14ac:dyDescent="0.3">
      <c r="A50" s="124" t="s">
        <v>651</v>
      </c>
      <c r="B50" s="124" t="s">
        <v>652</v>
      </c>
      <c r="C50" s="124" t="s">
        <v>129</v>
      </c>
      <c r="D50" s="211">
        <v>3.2</v>
      </c>
      <c r="E50" s="211" t="s">
        <v>653</v>
      </c>
      <c r="F50" s="196" t="s">
        <v>654</v>
      </c>
      <c r="G50" s="124"/>
    </row>
    <row r="51" spans="1:7" x14ac:dyDescent="0.3">
      <c r="A51" s="124" t="s">
        <v>655</v>
      </c>
      <c r="B51" s="124" t="s">
        <v>656</v>
      </c>
      <c r="C51" s="124" t="s">
        <v>129</v>
      </c>
      <c r="D51" s="211">
        <v>0</v>
      </c>
      <c r="E51" s="211">
        <v>0</v>
      </c>
      <c r="F51" s="196">
        <v>10.199999999999999</v>
      </c>
      <c r="G51" s="124"/>
    </row>
    <row r="52" spans="1:7" x14ac:dyDescent="0.3">
      <c r="A52" s="124" t="s">
        <v>657</v>
      </c>
      <c r="B52" s="124" t="s">
        <v>658</v>
      </c>
      <c r="C52" s="124" t="s">
        <v>131</v>
      </c>
      <c r="D52" s="211">
        <v>7.4</v>
      </c>
      <c r="E52" s="211" t="s">
        <v>628</v>
      </c>
      <c r="F52" s="196" t="s">
        <v>567</v>
      </c>
      <c r="G52" s="124"/>
    </row>
    <row r="53" spans="1:7" x14ac:dyDescent="0.3">
      <c r="A53" s="124" t="s">
        <v>659</v>
      </c>
      <c r="B53" s="124" t="s">
        <v>660</v>
      </c>
      <c r="C53" s="124" t="s">
        <v>127</v>
      </c>
      <c r="D53" s="211">
        <v>0.4</v>
      </c>
      <c r="E53" s="211">
        <v>0</v>
      </c>
      <c r="F53" s="196" t="s">
        <v>661</v>
      </c>
      <c r="G53" s="124"/>
    </row>
    <row r="54" spans="1:7" x14ac:dyDescent="0.3">
      <c r="A54" s="124" t="s">
        <v>662</v>
      </c>
      <c r="B54" s="124" t="s">
        <v>663</v>
      </c>
      <c r="C54" s="124" t="s">
        <v>133</v>
      </c>
      <c r="D54" s="211">
        <v>0.6</v>
      </c>
      <c r="E54" s="211">
        <v>0</v>
      </c>
      <c r="F54" s="196">
        <v>0.8</v>
      </c>
      <c r="G54" s="124"/>
    </row>
    <row r="55" spans="1:7" x14ac:dyDescent="0.3">
      <c r="A55" s="124" t="s">
        <v>664</v>
      </c>
      <c r="B55" s="124" t="s">
        <v>665</v>
      </c>
      <c r="C55" s="124" t="s">
        <v>121</v>
      </c>
      <c r="D55" s="211">
        <v>1</v>
      </c>
      <c r="E55" s="211">
        <v>1</v>
      </c>
      <c r="F55" s="196" t="s">
        <v>544</v>
      </c>
      <c r="G55" s="124"/>
    </row>
    <row r="56" spans="1:7" x14ac:dyDescent="0.3">
      <c r="A56" s="124" t="s">
        <v>666</v>
      </c>
      <c r="B56" s="124" t="s">
        <v>667</v>
      </c>
      <c r="C56" s="124" t="s">
        <v>129</v>
      </c>
      <c r="D56" s="211">
        <v>0</v>
      </c>
      <c r="E56" s="211">
        <v>0</v>
      </c>
      <c r="F56" s="196" t="s">
        <v>668</v>
      </c>
      <c r="G56" s="124"/>
    </row>
    <row r="57" spans="1:7" x14ac:dyDescent="0.3">
      <c r="A57" s="124" t="s">
        <v>669</v>
      </c>
      <c r="B57" s="124" t="s">
        <v>670</v>
      </c>
      <c r="C57" s="124" t="s">
        <v>129</v>
      </c>
      <c r="D57" s="211">
        <v>2</v>
      </c>
      <c r="E57" s="211" t="s">
        <v>555</v>
      </c>
      <c r="F57" s="196">
        <v>4.8</v>
      </c>
      <c r="G57" s="124"/>
    </row>
    <row r="58" spans="1:7" x14ac:dyDescent="0.3">
      <c r="A58" s="124" t="s">
        <v>671</v>
      </c>
      <c r="B58" s="124" t="s">
        <v>672</v>
      </c>
      <c r="C58" s="124" t="s">
        <v>125</v>
      </c>
      <c r="D58" s="211">
        <v>1.55</v>
      </c>
      <c r="E58" s="211">
        <v>0</v>
      </c>
      <c r="F58" s="196" t="s">
        <v>673</v>
      </c>
      <c r="G58" s="124"/>
    </row>
    <row r="59" spans="1:7" x14ac:dyDescent="0.3">
      <c r="A59" s="124" t="s">
        <v>674</v>
      </c>
      <c r="B59" s="124" t="s">
        <v>675</v>
      </c>
      <c r="C59" s="124" t="s">
        <v>129</v>
      </c>
      <c r="D59" s="211">
        <v>1</v>
      </c>
      <c r="E59" s="211">
        <v>0</v>
      </c>
      <c r="F59" s="196" t="s">
        <v>578</v>
      </c>
      <c r="G59" s="124"/>
    </row>
    <row r="60" spans="1:7" x14ac:dyDescent="0.3">
      <c r="A60" s="124" t="s">
        <v>676</v>
      </c>
      <c r="B60" s="124" t="s">
        <v>677</v>
      </c>
      <c r="C60" s="124" t="s">
        <v>135</v>
      </c>
      <c r="D60" s="211">
        <v>3</v>
      </c>
      <c r="E60" s="211" t="s">
        <v>678</v>
      </c>
      <c r="F60" s="196" t="s">
        <v>679</v>
      </c>
      <c r="G60" s="124"/>
    </row>
    <row r="61" spans="1:7" x14ac:dyDescent="0.3">
      <c r="A61" s="124" t="s">
        <v>680</v>
      </c>
      <c r="B61" s="124" t="s">
        <v>681</v>
      </c>
      <c r="C61" s="124" t="s">
        <v>133</v>
      </c>
      <c r="D61" s="211">
        <v>3.3</v>
      </c>
      <c r="E61" s="211" t="s">
        <v>682</v>
      </c>
      <c r="F61" s="196" t="s">
        <v>683</v>
      </c>
      <c r="G61" s="124"/>
    </row>
    <row r="62" spans="1:7" x14ac:dyDescent="0.3">
      <c r="A62" s="124" t="s">
        <v>684</v>
      </c>
      <c r="B62" s="124" t="s">
        <v>685</v>
      </c>
      <c r="C62" s="124" t="s">
        <v>121</v>
      </c>
      <c r="D62" s="211">
        <v>3.6</v>
      </c>
      <c r="E62" s="211" t="s">
        <v>653</v>
      </c>
      <c r="F62" s="196" t="s">
        <v>686</v>
      </c>
      <c r="G62" s="124"/>
    </row>
    <row r="63" spans="1:7" x14ac:dyDescent="0.3">
      <c r="A63" s="124" t="s">
        <v>687</v>
      </c>
      <c r="B63" s="124" t="s">
        <v>688</v>
      </c>
      <c r="C63" s="124" t="s">
        <v>121</v>
      </c>
      <c r="D63" s="211">
        <v>1.9</v>
      </c>
      <c r="E63" s="211">
        <v>0</v>
      </c>
      <c r="F63" s="196" t="s">
        <v>686</v>
      </c>
      <c r="G63" s="124"/>
    </row>
    <row r="64" spans="1:7" x14ac:dyDescent="0.3">
      <c r="A64" s="124" t="s">
        <v>689</v>
      </c>
      <c r="B64" s="124" t="s">
        <v>690</v>
      </c>
      <c r="C64" s="124" t="s">
        <v>125</v>
      </c>
      <c r="D64" s="211">
        <v>1</v>
      </c>
      <c r="E64" s="211">
        <v>0</v>
      </c>
      <c r="F64" s="196" t="s">
        <v>547</v>
      </c>
      <c r="G64" s="124"/>
    </row>
    <row r="65" spans="1:7" x14ac:dyDescent="0.3">
      <c r="A65" s="124" t="s">
        <v>691</v>
      </c>
      <c r="B65" s="124" t="s">
        <v>692</v>
      </c>
      <c r="C65" s="124" t="s">
        <v>133</v>
      </c>
      <c r="D65" s="211">
        <v>2.8</v>
      </c>
      <c r="E65" s="211" t="s">
        <v>559</v>
      </c>
      <c r="F65" s="196">
        <v>1</v>
      </c>
      <c r="G65" s="124"/>
    </row>
    <row r="66" spans="1:7" x14ac:dyDescent="0.3">
      <c r="A66" s="124" t="s">
        <v>693</v>
      </c>
      <c r="B66" s="124" t="s">
        <v>694</v>
      </c>
      <c r="C66" s="124" t="s">
        <v>133</v>
      </c>
      <c r="D66" s="211">
        <v>0.75</v>
      </c>
      <c r="E66" s="211" t="s">
        <v>695</v>
      </c>
      <c r="F66" s="196" t="s">
        <v>560</v>
      </c>
      <c r="G66" s="124"/>
    </row>
    <row r="67" spans="1:7" x14ac:dyDescent="0.3">
      <c r="A67" s="124" t="s">
        <v>696</v>
      </c>
      <c r="B67" s="124" t="s">
        <v>697</v>
      </c>
      <c r="C67" s="124" t="s">
        <v>121</v>
      </c>
      <c r="D67" s="211">
        <v>1</v>
      </c>
      <c r="E67" s="211">
        <v>0</v>
      </c>
      <c r="F67" s="196" t="s">
        <v>598</v>
      </c>
      <c r="G67" s="124"/>
    </row>
    <row r="68" spans="1:7" x14ac:dyDescent="0.3">
      <c r="A68" s="124" t="s">
        <v>609</v>
      </c>
      <c r="B68" s="124" t="s">
        <v>698</v>
      </c>
      <c r="C68" s="124" t="s">
        <v>135</v>
      </c>
      <c r="D68" s="211">
        <v>0.5</v>
      </c>
      <c r="E68" s="211">
        <v>0</v>
      </c>
      <c r="F68" s="196" t="s">
        <v>611</v>
      </c>
      <c r="G68" s="124"/>
    </row>
    <row r="69" spans="1:7" x14ac:dyDescent="0.3">
      <c r="A69" s="124" t="s">
        <v>699</v>
      </c>
      <c r="B69" s="124" t="s">
        <v>700</v>
      </c>
      <c r="C69" s="124" t="s">
        <v>131</v>
      </c>
      <c r="D69" s="211">
        <v>7</v>
      </c>
      <c r="E69" s="211">
        <v>0</v>
      </c>
      <c r="F69" s="196">
        <v>1</v>
      </c>
      <c r="G69" s="124"/>
    </row>
    <row r="70" spans="1:7" x14ac:dyDescent="0.3">
      <c r="A70" s="124" t="s">
        <v>701</v>
      </c>
      <c r="B70" s="124" t="s">
        <v>702</v>
      </c>
      <c r="C70" s="124" t="s">
        <v>135</v>
      </c>
      <c r="D70" s="211">
        <v>2</v>
      </c>
      <c r="E70" s="211">
        <v>0</v>
      </c>
      <c r="F70" s="196">
        <v>2.1</v>
      </c>
      <c r="G70" s="124"/>
    </row>
    <row r="71" spans="1:7" x14ac:dyDescent="0.3">
      <c r="A71" s="124" t="s">
        <v>703</v>
      </c>
      <c r="B71" s="124" t="s">
        <v>704</v>
      </c>
      <c r="C71" s="124" t="s">
        <v>125</v>
      </c>
      <c r="D71" s="211">
        <v>2.2000000000000002</v>
      </c>
      <c r="E71" s="211">
        <v>0</v>
      </c>
      <c r="F71" s="196" t="s">
        <v>547</v>
      </c>
      <c r="G71" s="124"/>
    </row>
    <row r="72" spans="1:7" x14ac:dyDescent="0.3">
      <c r="A72" s="124" t="s">
        <v>705</v>
      </c>
      <c r="B72" s="124" t="s">
        <v>706</v>
      </c>
      <c r="C72" s="124" t="s">
        <v>123</v>
      </c>
      <c r="D72" s="211">
        <v>4.8</v>
      </c>
      <c r="E72" s="211" t="s">
        <v>707</v>
      </c>
      <c r="F72" s="196" t="s">
        <v>708</v>
      </c>
      <c r="G72" s="124"/>
    </row>
    <row r="73" spans="1:7" x14ac:dyDescent="0.3">
      <c r="A73" s="124" t="s">
        <v>709</v>
      </c>
      <c r="B73" s="124" t="s">
        <v>710</v>
      </c>
      <c r="C73" s="124" t="s">
        <v>125</v>
      </c>
      <c r="D73" s="211">
        <v>3</v>
      </c>
      <c r="E73" s="211" t="s">
        <v>711</v>
      </c>
      <c r="F73" s="196">
        <v>1</v>
      </c>
      <c r="G73" s="124"/>
    </row>
    <row r="74" spans="1:7" x14ac:dyDescent="0.3">
      <c r="A74" s="124" t="s">
        <v>712</v>
      </c>
      <c r="B74" s="124" t="s">
        <v>713</v>
      </c>
      <c r="C74" s="124" t="s">
        <v>125</v>
      </c>
      <c r="D74" s="211">
        <v>3.2</v>
      </c>
      <c r="E74" s="211" t="s">
        <v>714</v>
      </c>
      <c r="F74" s="196">
        <v>1</v>
      </c>
      <c r="G74" s="124"/>
    </row>
    <row r="75" spans="1:7" x14ac:dyDescent="0.3">
      <c r="A75" s="124" t="s">
        <v>715</v>
      </c>
      <c r="B75" s="124" t="s">
        <v>716</v>
      </c>
      <c r="C75" s="124" t="s">
        <v>129</v>
      </c>
      <c r="D75" s="211">
        <v>2</v>
      </c>
      <c r="E75" s="211">
        <v>0</v>
      </c>
      <c r="F75" s="196">
        <v>1.25</v>
      </c>
      <c r="G75" s="124"/>
    </row>
    <row r="76" spans="1:7" x14ac:dyDescent="0.3">
      <c r="A76" s="124" t="s">
        <v>717</v>
      </c>
      <c r="B76" s="124" t="s">
        <v>718</v>
      </c>
      <c r="C76" s="124" t="s">
        <v>135</v>
      </c>
      <c r="D76" s="211">
        <v>1.5</v>
      </c>
      <c r="E76" s="211" t="s">
        <v>719</v>
      </c>
      <c r="F76" s="196">
        <v>1.25</v>
      </c>
      <c r="G76" s="124"/>
    </row>
    <row r="77" spans="1:7" x14ac:dyDescent="0.3">
      <c r="A77" s="124" t="s">
        <v>720</v>
      </c>
      <c r="B77" s="124" t="s">
        <v>721</v>
      </c>
      <c r="C77" s="124" t="s">
        <v>133</v>
      </c>
      <c r="D77" s="211">
        <v>1</v>
      </c>
      <c r="E77" s="211">
        <v>0</v>
      </c>
      <c r="F77" s="196" t="s">
        <v>722</v>
      </c>
      <c r="G77" s="124"/>
    </row>
    <row r="78" spans="1:7" x14ac:dyDescent="0.3">
      <c r="A78" s="124" t="s">
        <v>723</v>
      </c>
      <c r="B78" s="124" t="s">
        <v>724</v>
      </c>
      <c r="C78" s="124" t="s">
        <v>133</v>
      </c>
      <c r="D78" s="211">
        <v>0</v>
      </c>
      <c r="E78" s="211" t="s">
        <v>590</v>
      </c>
      <c r="F78" s="196">
        <v>1</v>
      </c>
      <c r="G78" s="124"/>
    </row>
    <row r="79" spans="1:7" x14ac:dyDescent="0.3">
      <c r="A79" s="124" t="s">
        <v>725</v>
      </c>
      <c r="B79" s="124" t="s">
        <v>726</v>
      </c>
      <c r="C79" s="124" t="s">
        <v>127</v>
      </c>
      <c r="D79" s="211">
        <v>1.4</v>
      </c>
      <c r="E79" s="211" t="s">
        <v>682</v>
      </c>
      <c r="F79" s="196">
        <v>1</v>
      </c>
      <c r="G79" s="124"/>
    </row>
    <row r="80" spans="1:7" x14ac:dyDescent="0.3">
      <c r="A80" s="124" t="s">
        <v>727</v>
      </c>
      <c r="B80" s="124" t="s">
        <v>728</v>
      </c>
      <c r="C80" s="124" t="s">
        <v>131</v>
      </c>
      <c r="D80" s="211">
        <v>15</v>
      </c>
      <c r="E80" s="211">
        <v>0</v>
      </c>
      <c r="F80" s="196" t="s">
        <v>567</v>
      </c>
      <c r="G80" s="124"/>
    </row>
    <row r="81" spans="1:7" x14ac:dyDescent="0.3">
      <c r="A81" s="124" t="s">
        <v>729</v>
      </c>
      <c r="B81" s="124" t="s">
        <v>730</v>
      </c>
      <c r="C81" s="124" t="s">
        <v>127</v>
      </c>
      <c r="D81" s="211">
        <v>2</v>
      </c>
      <c r="E81" s="211">
        <v>0</v>
      </c>
      <c r="F81" s="196">
        <v>0.7</v>
      </c>
      <c r="G81" s="124"/>
    </row>
    <row r="82" spans="1:7" x14ac:dyDescent="0.3">
      <c r="A82" s="124" t="s">
        <v>731</v>
      </c>
      <c r="B82" s="124" t="s">
        <v>732</v>
      </c>
      <c r="C82" s="124" t="s">
        <v>129</v>
      </c>
      <c r="D82" s="211">
        <v>2.2000000000000002</v>
      </c>
      <c r="E82" s="211" t="s">
        <v>733</v>
      </c>
      <c r="F82" s="196">
        <v>1.35</v>
      </c>
      <c r="G82" s="124"/>
    </row>
    <row r="83" spans="1:7" x14ac:dyDescent="0.3">
      <c r="A83" s="124" t="s">
        <v>734</v>
      </c>
      <c r="B83" s="124" t="s">
        <v>735</v>
      </c>
      <c r="C83" s="124" t="s">
        <v>121</v>
      </c>
      <c r="D83" s="211">
        <v>0.6</v>
      </c>
      <c r="E83" s="211">
        <v>0</v>
      </c>
      <c r="F83" s="196" t="s">
        <v>544</v>
      </c>
      <c r="G83" s="124"/>
    </row>
    <row r="84" spans="1:7" x14ac:dyDescent="0.3">
      <c r="A84" s="124" t="s">
        <v>736</v>
      </c>
      <c r="B84" s="124" t="s">
        <v>737</v>
      </c>
      <c r="C84" s="124" t="s">
        <v>125</v>
      </c>
      <c r="D84" s="211">
        <v>0</v>
      </c>
      <c r="E84" s="211">
        <v>0</v>
      </c>
      <c r="F84" s="196" t="s">
        <v>738</v>
      </c>
      <c r="G84" s="124"/>
    </row>
    <row r="85" spans="1:7" x14ac:dyDescent="0.3">
      <c r="A85" s="124" t="s">
        <v>739</v>
      </c>
      <c r="B85" s="124" t="s">
        <v>740</v>
      </c>
      <c r="C85" s="124" t="s">
        <v>135</v>
      </c>
      <c r="D85" s="211">
        <v>6.1</v>
      </c>
      <c r="E85" s="211">
        <v>0</v>
      </c>
      <c r="F85" s="196">
        <v>2</v>
      </c>
      <c r="G85" s="124"/>
    </row>
    <row r="86" spans="1:7" x14ac:dyDescent="0.3">
      <c r="A86" s="124" t="s">
        <v>741</v>
      </c>
      <c r="B86" s="124" t="s">
        <v>742</v>
      </c>
      <c r="C86" s="124" t="s">
        <v>135</v>
      </c>
      <c r="D86" s="211">
        <v>5.2</v>
      </c>
      <c r="E86" s="211" t="s">
        <v>620</v>
      </c>
      <c r="F86" s="196" t="s">
        <v>679</v>
      </c>
      <c r="G86" s="124"/>
    </row>
    <row r="87" spans="1:7" x14ac:dyDescent="0.3">
      <c r="A87" s="124" t="s">
        <v>743</v>
      </c>
      <c r="B87" s="124" t="s">
        <v>744</v>
      </c>
      <c r="C87" s="124" t="s">
        <v>119</v>
      </c>
      <c r="D87" s="211">
        <v>5</v>
      </c>
      <c r="E87" s="211">
        <v>0</v>
      </c>
      <c r="F87" s="196">
        <v>3</v>
      </c>
      <c r="G87" s="124"/>
    </row>
    <row r="88" spans="1:7" x14ac:dyDescent="0.3">
      <c r="A88" s="124" t="s">
        <v>745</v>
      </c>
      <c r="B88" s="124" t="s">
        <v>746</v>
      </c>
      <c r="C88" s="124" t="s">
        <v>127</v>
      </c>
      <c r="D88" s="211">
        <v>3</v>
      </c>
      <c r="E88" s="211">
        <v>0</v>
      </c>
      <c r="F88" s="196">
        <v>4</v>
      </c>
      <c r="G88" s="124"/>
    </row>
    <row r="89" spans="1:7" x14ac:dyDescent="0.3">
      <c r="A89" s="124" t="s">
        <v>747</v>
      </c>
      <c r="B89" s="124" t="s">
        <v>748</v>
      </c>
      <c r="C89" s="124" t="s">
        <v>127</v>
      </c>
      <c r="D89" s="211">
        <v>1</v>
      </c>
      <c r="E89" s="211">
        <v>0</v>
      </c>
      <c r="F89" s="196">
        <v>0.5</v>
      </c>
      <c r="G89" s="124"/>
    </row>
    <row r="90" spans="1:7" x14ac:dyDescent="0.3">
      <c r="A90" s="124" t="s">
        <v>749</v>
      </c>
      <c r="B90" s="124" t="s">
        <v>750</v>
      </c>
      <c r="C90" s="124" t="s">
        <v>123</v>
      </c>
      <c r="D90" s="211">
        <v>0</v>
      </c>
      <c r="E90" s="211" t="s">
        <v>695</v>
      </c>
      <c r="F90" s="196" t="s">
        <v>751</v>
      </c>
      <c r="G90" s="124"/>
    </row>
    <row r="91" spans="1:7" x14ac:dyDescent="0.3">
      <c r="A91" s="124" t="s">
        <v>752</v>
      </c>
      <c r="B91" s="124" t="s">
        <v>753</v>
      </c>
      <c r="C91" s="124" t="s">
        <v>133</v>
      </c>
      <c r="D91" s="211">
        <v>0</v>
      </c>
      <c r="E91" s="211" t="s">
        <v>754</v>
      </c>
      <c r="F91" s="196" t="s">
        <v>755</v>
      </c>
      <c r="G91" s="124"/>
    </row>
    <row r="92" spans="1:7" x14ac:dyDescent="0.3">
      <c r="A92" s="124" t="s">
        <v>756</v>
      </c>
      <c r="B92" s="124" t="s">
        <v>757</v>
      </c>
      <c r="C92" s="124" t="s">
        <v>131</v>
      </c>
      <c r="D92" s="211">
        <v>2</v>
      </c>
      <c r="E92" s="211" t="s">
        <v>559</v>
      </c>
      <c r="F92" s="196" t="s">
        <v>567</v>
      </c>
      <c r="G92" s="124"/>
    </row>
    <row r="93" spans="1:7" x14ac:dyDescent="0.3">
      <c r="A93" s="124" t="s">
        <v>758</v>
      </c>
      <c r="B93" s="124" t="s">
        <v>759</v>
      </c>
      <c r="C93" s="124" t="s">
        <v>121</v>
      </c>
      <c r="D93" s="211">
        <v>0</v>
      </c>
      <c r="E93" s="211">
        <v>0</v>
      </c>
      <c r="F93" s="196">
        <v>1.5</v>
      </c>
      <c r="G93" s="124"/>
    </row>
    <row r="94" spans="1:7" x14ac:dyDescent="0.3">
      <c r="A94" s="124" t="s">
        <v>760</v>
      </c>
      <c r="B94" s="124" t="s">
        <v>761</v>
      </c>
      <c r="C94" s="124" t="s">
        <v>129</v>
      </c>
      <c r="D94" s="211">
        <v>1.8</v>
      </c>
      <c r="E94" s="211">
        <v>0</v>
      </c>
      <c r="F94" s="196" t="s">
        <v>762</v>
      </c>
      <c r="G94" s="124"/>
    </row>
    <row r="95" spans="1:7" x14ac:dyDescent="0.3">
      <c r="A95" s="124" t="s">
        <v>763</v>
      </c>
      <c r="B95" s="124" t="s">
        <v>764</v>
      </c>
      <c r="C95" s="124" t="s">
        <v>119</v>
      </c>
      <c r="D95" s="211">
        <v>1</v>
      </c>
      <c r="E95" s="211">
        <v>0</v>
      </c>
      <c r="F95" s="196" t="s">
        <v>765</v>
      </c>
      <c r="G95" s="124"/>
    </row>
    <row r="96" spans="1:7" x14ac:dyDescent="0.3">
      <c r="A96" s="124" t="s">
        <v>766</v>
      </c>
      <c r="B96" s="124" t="s">
        <v>767</v>
      </c>
      <c r="C96" s="124" t="s">
        <v>133</v>
      </c>
      <c r="D96" s="211">
        <v>0.1</v>
      </c>
      <c r="E96" s="211">
        <v>0</v>
      </c>
      <c r="F96" s="196" t="s">
        <v>556</v>
      </c>
      <c r="G96" s="124"/>
    </row>
    <row r="97" spans="1:7" x14ac:dyDescent="0.3">
      <c r="A97" s="124"/>
      <c r="B97" s="124" t="s">
        <v>768</v>
      </c>
      <c r="C97" s="124" t="s">
        <v>135</v>
      </c>
      <c r="D97" s="211">
        <v>1</v>
      </c>
      <c r="E97" s="211">
        <v>0</v>
      </c>
      <c r="F97" s="196">
        <v>2.1</v>
      </c>
      <c r="G97" s="124"/>
    </row>
    <row r="98" spans="1:7" x14ac:dyDescent="0.3">
      <c r="A98" s="124" t="s">
        <v>769</v>
      </c>
      <c r="B98" s="124" t="s">
        <v>770</v>
      </c>
      <c r="C98" s="124" t="s">
        <v>125</v>
      </c>
      <c r="D98" s="211">
        <v>4</v>
      </c>
      <c r="E98" s="211">
        <v>0</v>
      </c>
      <c r="F98" s="196" t="s">
        <v>771</v>
      </c>
      <c r="G98" s="124"/>
    </row>
    <row r="99" spans="1:7" x14ac:dyDescent="0.3">
      <c r="A99" s="124" t="s">
        <v>772</v>
      </c>
      <c r="B99" s="124" t="s">
        <v>773</v>
      </c>
      <c r="C99" s="124" t="s">
        <v>125</v>
      </c>
      <c r="D99" s="211">
        <v>2.5</v>
      </c>
      <c r="E99" s="211">
        <v>0</v>
      </c>
      <c r="F99" s="196">
        <v>2.5</v>
      </c>
      <c r="G99" s="124"/>
    </row>
    <row r="100" spans="1:7" x14ac:dyDescent="0.3">
      <c r="A100" s="124" t="s">
        <v>774</v>
      </c>
      <c r="B100" s="124" t="s">
        <v>775</v>
      </c>
      <c r="C100" s="124" t="s">
        <v>125</v>
      </c>
      <c r="D100" s="211">
        <v>1</v>
      </c>
      <c r="E100" s="211">
        <v>0</v>
      </c>
      <c r="F100" s="196" t="s">
        <v>547</v>
      </c>
      <c r="G100" s="124"/>
    </row>
    <row r="101" spans="1:7" x14ac:dyDescent="0.3">
      <c r="A101" s="124" t="s">
        <v>776</v>
      </c>
      <c r="B101" s="124" t="s">
        <v>777</v>
      </c>
      <c r="C101" s="124" t="s">
        <v>135</v>
      </c>
      <c r="D101" s="211">
        <v>0</v>
      </c>
      <c r="E101" s="211">
        <v>0</v>
      </c>
      <c r="F101" s="196">
        <v>4.7</v>
      </c>
      <c r="G101" s="124"/>
    </row>
    <row r="102" spans="1:7" x14ac:dyDescent="0.3">
      <c r="A102" s="124" t="s">
        <v>778</v>
      </c>
      <c r="B102" s="124" t="s">
        <v>779</v>
      </c>
      <c r="C102" s="124" t="s">
        <v>123</v>
      </c>
      <c r="D102" s="211">
        <v>2</v>
      </c>
      <c r="E102" s="211">
        <v>0</v>
      </c>
      <c r="F102" s="196" t="s">
        <v>572</v>
      </c>
      <c r="G102" s="124"/>
    </row>
    <row r="103" spans="1:7" x14ac:dyDescent="0.3">
      <c r="A103" s="124" t="s">
        <v>780</v>
      </c>
      <c r="B103" s="124" t="s">
        <v>781</v>
      </c>
      <c r="C103" s="124" t="s">
        <v>135</v>
      </c>
      <c r="D103" s="211">
        <v>0</v>
      </c>
      <c r="E103" s="211">
        <v>0</v>
      </c>
      <c r="F103" s="196">
        <v>2.5</v>
      </c>
      <c r="G103" s="124"/>
    </row>
    <row r="104" spans="1:7" x14ac:dyDescent="0.3">
      <c r="A104" s="124" t="s">
        <v>782</v>
      </c>
      <c r="B104" s="124" t="s">
        <v>783</v>
      </c>
      <c r="C104" s="124" t="s">
        <v>133</v>
      </c>
      <c r="D104" s="211">
        <v>2</v>
      </c>
      <c r="E104" s="211">
        <v>0</v>
      </c>
      <c r="F104" s="196" t="s">
        <v>556</v>
      </c>
      <c r="G104" s="124"/>
    </row>
    <row r="105" spans="1:7" x14ac:dyDescent="0.3">
      <c r="A105" s="124" t="s">
        <v>784</v>
      </c>
      <c r="B105" s="124" t="s">
        <v>785</v>
      </c>
      <c r="C105" s="124" t="s">
        <v>127</v>
      </c>
      <c r="D105" s="211">
        <v>1.5</v>
      </c>
      <c r="E105" s="211">
        <v>0</v>
      </c>
      <c r="F105" s="196">
        <v>1</v>
      </c>
      <c r="G105" s="124"/>
    </row>
    <row r="106" spans="1:7" x14ac:dyDescent="0.3">
      <c r="A106" s="124" t="s">
        <v>786</v>
      </c>
      <c r="B106" s="124" t="s">
        <v>787</v>
      </c>
      <c r="C106" s="124" t="s">
        <v>131</v>
      </c>
      <c r="D106" s="211">
        <v>0.4</v>
      </c>
      <c r="E106" s="211">
        <v>0</v>
      </c>
      <c r="F106" s="196" t="s">
        <v>567</v>
      </c>
      <c r="G106" s="124"/>
    </row>
    <row r="107" spans="1:7" x14ac:dyDescent="0.3">
      <c r="A107" s="124" t="s">
        <v>788</v>
      </c>
      <c r="B107" s="124" t="s">
        <v>789</v>
      </c>
      <c r="C107" s="124" t="s">
        <v>129</v>
      </c>
      <c r="D107" s="211">
        <v>1</v>
      </c>
      <c r="E107" s="211">
        <v>0</v>
      </c>
      <c r="F107" s="196" t="s">
        <v>654</v>
      </c>
      <c r="G107" s="124"/>
    </row>
    <row r="108" spans="1:7" x14ac:dyDescent="0.3">
      <c r="A108" s="124" t="s">
        <v>790</v>
      </c>
      <c r="B108" s="124" t="s">
        <v>791</v>
      </c>
      <c r="C108" s="124" t="s">
        <v>135</v>
      </c>
      <c r="D108" s="211">
        <v>3</v>
      </c>
      <c r="E108" s="211">
        <v>0</v>
      </c>
      <c r="F108" s="196" t="s">
        <v>792</v>
      </c>
      <c r="G108" s="124"/>
    </row>
    <row r="109" spans="1:7" x14ac:dyDescent="0.3">
      <c r="A109" s="124" t="s">
        <v>780</v>
      </c>
      <c r="B109" s="124" t="s">
        <v>793</v>
      </c>
      <c r="C109" s="124" t="s">
        <v>135</v>
      </c>
      <c r="D109" s="211">
        <v>0.5</v>
      </c>
      <c r="E109" s="211">
        <v>0</v>
      </c>
      <c r="F109" s="196" t="s">
        <v>611</v>
      </c>
      <c r="G109" s="124"/>
    </row>
    <row r="110" spans="1:7" x14ac:dyDescent="0.3">
      <c r="A110" s="124" t="s">
        <v>794</v>
      </c>
      <c r="B110" s="124" t="s">
        <v>795</v>
      </c>
      <c r="C110" s="124" t="s">
        <v>133</v>
      </c>
      <c r="D110" s="211">
        <v>2.6</v>
      </c>
      <c r="E110" s="211">
        <v>0</v>
      </c>
      <c r="F110" s="196" t="s">
        <v>581</v>
      </c>
      <c r="G110" s="124"/>
    </row>
    <row r="111" spans="1:7" x14ac:dyDescent="0.3">
      <c r="A111" s="124" t="s">
        <v>796</v>
      </c>
      <c r="B111" s="124" t="s">
        <v>797</v>
      </c>
      <c r="C111" s="124" t="s">
        <v>129</v>
      </c>
      <c r="D111" s="211">
        <v>2.6</v>
      </c>
      <c r="E111" s="211">
        <v>0</v>
      </c>
      <c r="F111" s="196" t="s">
        <v>762</v>
      </c>
      <c r="G111" s="124"/>
    </row>
    <row r="112" spans="1:7" x14ac:dyDescent="0.3">
      <c r="A112" s="124" t="s">
        <v>798</v>
      </c>
      <c r="B112" s="124" t="s">
        <v>799</v>
      </c>
      <c r="C112" s="124" t="s">
        <v>125</v>
      </c>
      <c r="D112" s="211">
        <v>1</v>
      </c>
      <c r="E112" s="211">
        <v>0</v>
      </c>
      <c r="F112" s="196" t="s">
        <v>800</v>
      </c>
      <c r="G112" s="124"/>
    </row>
    <row r="113" spans="1:7" x14ac:dyDescent="0.3">
      <c r="A113" s="124" t="s">
        <v>801</v>
      </c>
      <c r="B113" s="124" t="s">
        <v>802</v>
      </c>
      <c r="C113" s="124" t="s">
        <v>125</v>
      </c>
      <c r="D113" s="211">
        <v>1</v>
      </c>
      <c r="E113" s="211">
        <v>0</v>
      </c>
      <c r="F113" s="196" t="s">
        <v>771</v>
      </c>
      <c r="G113" s="124"/>
    </row>
    <row r="114" spans="1:7" x14ac:dyDescent="0.3">
      <c r="A114" s="124" t="s">
        <v>803</v>
      </c>
      <c r="B114" s="124" t="s">
        <v>804</v>
      </c>
      <c r="C114" s="124" t="s">
        <v>123</v>
      </c>
      <c r="D114" s="211">
        <v>2</v>
      </c>
      <c r="E114" s="211" t="s">
        <v>555</v>
      </c>
      <c r="F114" s="196" t="s">
        <v>708</v>
      </c>
      <c r="G114" s="124"/>
    </row>
    <row r="115" spans="1:7" x14ac:dyDescent="0.3">
      <c r="A115" s="124" t="s">
        <v>805</v>
      </c>
      <c r="B115" s="124" t="s">
        <v>806</v>
      </c>
      <c r="C115" s="124" t="s">
        <v>127</v>
      </c>
      <c r="D115" s="211">
        <v>0.2</v>
      </c>
      <c r="E115" s="211" t="s">
        <v>603</v>
      </c>
      <c r="F115" s="196" t="s">
        <v>661</v>
      </c>
      <c r="G115" s="124"/>
    </row>
    <row r="116" spans="1:7" x14ac:dyDescent="0.3">
      <c r="A116" s="124" t="s">
        <v>807</v>
      </c>
      <c r="B116" s="124" t="s">
        <v>808</v>
      </c>
      <c r="C116" s="124" t="s">
        <v>133</v>
      </c>
      <c r="D116" s="211">
        <v>0</v>
      </c>
      <c r="E116" s="211">
        <v>0</v>
      </c>
      <c r="F116" s="196">
        <v>3.6</v>
      </c>
      <c r="G116" s="124"/>
    </row>
    <row r="117" spans="1:7" x14ac:dyDescent="0.3">
      <c r="A117" s="124" t="s">
        <v>809</v>
      </c>
      <c r="B117" s="124" t="s">
        <v>810</v>
      </c>
      <c r="C117" s="124" t="s">
        <v>133</v>
      </c>
      <c r="D117" s="211">
        <v>0.6</v>
      </c>
      <c r="E117" s="211" t="s">
        <v>719</v>
      </c>
      <c r="F117" s="196" t="s">
        <v>811</v>
      </c>
      <c r="G117" s="124"/>
    </row>
    <row r="118" spans="1:7" x14ac:dyDescent="0.3">
      <c r="A118" s="124" t="s">
        <v>812</v>
      </c>
      <c r="B118" s="124" t="s">
        <v>813</v>
      </c>
      <c r="C118" s="124" t="s">
        <v>133</v>
      </c>
      <c r="D118" s="211">
        <v>0.2</v>
      </c>
      <c r="E118" s="211" t="s">
        <v>628</v>
      </c>
      <c r="F118" s="196" t="s">
        <v>581</v>
      </c>
      <c r="G118" s="124"/>
    </row>
    <row r="119" spans="1:7" x14ac:dyDescent="0.3">
      <c r="A119" s="124" t="s">
        <v>814</v>
      </c>
      <c r="B119" s="124" t="s">
        <v>815</v>
      </c>
      <c r="C119" s="124" t="s">
        <v>121</v>
      </c>
      <c r="D119" s="211">
        <v>1</v>
      </c>
      <c r="E119" s="211" t="s">
        <v>816</v>
      </c>
      <c r="F119" s="196" t="s">
        <v>544</v>
      </c>
      <c r="G119" s="124"/>
    </row>
    <row r="120" spans="1:7" x14ac:dyDescent="0.3">
      <c r="A120" s="124" t="s">
        <v>817</v>
      </c>
      <c r="B120" s="124" t="s">
        <v>818</v>
      </c>
      <c r="C120" s="124" t="s">
        <v>133</v>
      </c>
      <c r="D120" s="211">
        <v>2.5</v>
      </c>
      <c r="E120" s="211" t="s">
        <v>819</v>
      </c>
      <c r="F120" s="196" t="s">
        <v>755</v>
      </c>
      <c r="G120" s="124"/>
    </row>
    <row r="121" spans="1:7" x14ac:dyDescent="0.3">
      <c r="A121" s="124" t="s">
        <v>820</v>
      </c>
      <c r="B121" s="124" t="s">
        <v>821</v>
      </c>
      <c r="C121" s="124" t="s">
        <v>131</v>
      </c>
      <c r="D121" s="211">
        <v>3.4</v>
      </c>
      <c r="E121" s="211" t="s">
        <v>628</v>
      </c>
      <c r="F121" s="196" t="s">
        <v>567</v>
      </c>
      <c r="G121" s="124"/>
    </row>
    <row r="122" spans="1:7" x14ac:dyDescent="0.3">
      <c r="A122" s="124" t="s">
        <v>822</v>
      </c>
      <c r="B122" s="124" t="s">
        <v>823</v>
      </c>
      <c r="C122" s="124" t="s">
        <v>129</v>
      </c>
      <c r="D122" s="211">
        <v>2</v>
      </c>
      <c r="E122" s="211">
        <v>0</v>
      </c>
      <c r="F122" s="196" t="s">
        <v>578</v>
      </c>
      <c r="G122" s="124"/>
    </row>
    <row r="123" spans="1:7" x14ac:dyDescent="0.3">
      <c r="A123" s="124" t="s">
        <v>824</v>
      </c>
      <c r="B123" s="124" t="s">
        <v>825</v>
      </c>
      <c r="C123" s="124" t="s">
        <v>133</v>
      </c>
      <c r="D123" s="211">
        <v>0.3</v>
      </c>
      <c r="E123" s="211" t="s">
        <v>628</v>
      </c>
      <c r="F123" s="196" t="s">
        <v>755</v>
      </c>
      <c r="G123" s="124"/>
    </row>
    <row r="124" spans="1:7" x14ac:dyDescent="0.3">
      <c r="A124" s="124" t="s">
        <v>826</v>
      </c>
      <c r="B124" s="124" t="s">
        <v>827</v>
      </c>
      <c r="C124" s="124" t="s">
        <v>125</v>
      </c>
      <c r="D124" s="211">
        <v>0.5</v>
      </c>
      <c r="E124" s="211" t="s">
        <v>603</v>
      </c>
      <c r="F124" s="196" t="s">
        <v>547</v>
      </c>
      <c r="G124" s="124"/>
    </row>
    <row r="125" spans="1:7" x14ac:dyDescent="0.3">
      <c r="A125" s="124" t="s">
        <v>828</v>
      </c>
      <c r="B125" s="124" t="s">
        <v>829</v>
      </c>
      <c r="C125" s="124" t="s">
        <v>129</v>
      </c>
      <c r="D125" s="211">
        <v>1.6</v>
      </c>
      <c r="E125" s="211" t="s">
        <v>830</v>
      </c>
      <c r="F125" s="196">
        <v>11</v>
      </c>
      <c r="G125" s="124"/>
    </row>
    <row r="126" spans="1:7" x14ac:dyDescent="0.3">
      <c r="A126" s="124" t="s">
        <v>831</v>
      </c>
      <c r="B126" s="124" t="s">
        <v>832</v>
      </c>
      <c r="C126" s="124" t="s">
        <v>135</v>
      </c>
      <c r="D126" s="211">
        <v>0.5</v>
      </c>
      <c r="E126" s="211">
        <v>0</v>
      </c>
      <c r="F126" s="196">
        <v>0.5</v>
      </c>
      <c r="G126" s="124"/>
    </row>
    <row r="127" spans="1:7" x14ac:dyDescent="0.3">
      <c r="A127" s="124"/>
      <c r="B127" s="124" t="s">
        <v>833</v>
      </c>
      <c r="C127" s="124" t="s">
        <v>135</v>
      </c>
      <c r="D127" s="211">
        <v>1</v>
      </c>
      <c r="E127" s="211" t="s">
        <v>834</v>
      </c>
      <c r="F127" s="196">
        <v>1.6</v>
      </c>
      <c r="G127" s="124"/>
    </row>
    <row r="128" spans="1:7" x14ac:dyDescent="0.3">
      <c r="A128" s="124" t="s">
        <v>835</v>
      </c>
      <c r="B128" s="124" t="s">
        <v>836</v>
      </c>
      <c r="C128" s="124" t="s">
        <v>133</v>
      </c>
      <c r="D128" s="211">
        <v>1</v>
      </c>
      <c r="E128" s="211">
        <v>0</v>
      </c>
      <c r="F128" s="196" t="s">
        <v>581</v>
      </c>
      <c r="G128" s="124"/>
    </row>
    <row r="129" spans="1:7" x14ac:dyDescent="0.3">
      <c r="A129" s="124" t="s">
        <v>837</v>
      </c>
      <c r="B129" s="124" t="s">
        <v>838</v>
      </c>
      <c r="C129" s="124" t="s">
        <v>129</v>
      </c>
      <c r="D129" s="211">
        <v>1</v>
      </c>
      <c r="E129" s="211" t="s">
        <v>628</v>
      </c>
      <c r="F129" s="196" t="s">
        <v>654</v>
      </c>
      <c r="G129" s="124"/>
    </row>
    <row r="130" spans="1:7" x14ac:dyDescent="0.3">
      <c r="A130" s="124" t="s">
        <v>839</v>
      </c>
      <c r="B130" s="124" t="s">
        <v>840</v>
      </c>
      <c r="C130" s="124" t="s">
        <v>129</v>
      </c>
      <c r="D130" s="211">
        <v>0.2</v>
      </c>
      <c r="E130" s="211">
        <v>0</v>
      </c>
      <c r="F130" s="196" t="s">
        <v>564</v>
      </c>
      <c r="G130" s="124"/>
    </row>
    <row r="131" spans="1:7" x14ac:dyDescent="0.3">
      <c r="A131" s="124" t="s">
        <v>841</v>
      </c>
      <c r="B131" s="124" t="s">
        <v>842</v>
      </c>
      <c r="C131" s="124" t="s">
        <v>135</v>
      </c>
      <c r="D131" s="211">
        <v>0.23</v>
      </c>
      <c r="E131" s="211" t="s">
        <v>843</v>
      </c>
      <c r="F131" s="196" t="s">
        <v>844</v>
      </c>
      <c r="G131" s="124"/>
    </row>
    <row r="132" spans="1:7" x14ac:dyDescent="0.3">
      <c r="A132" s="124" t="s">
        <v>845</v>
      </c>
      <c r="B132" s="124" t="s">
        <v>846</v>
      </c>
      <c r="C132" s="124" t="s">
        <v>121</v>
      </c>
      <c r="D132" s="211">
        <v>0.91500000000000004</v>
      </c>
      <c r="E132" s="211">
        <v>0</v>
      </c>
      <c r="F132" s="196" t="s">
        <v>598</v>
      </c>
      <c r="G132" s="124"/>
    </row>
    <row r="133" spans="1:7" x14ac:dyDescent="0.3">
      <c r="A133" s="124" t="s">
        <v>847</v>
      </c>
      <c r="B133" s="124" t="s">
        <v>848</v>
      </c>
      <c r="C133" s="124" t="s">
        <v>119</v>
      </c>
      <c r="D133" s="211">
        <v>2</v>
      </c>
      <c r="E133" s="211" t="s">
        <v>754</v>
      </c>
      <c r="F133" s="196" t="s">
        <v>849</v>
      </c>
      <c r="G133" s="124"/>
    </row>
    <row r="134" spans="1:7" x14ac:dyDescent="0.3">
      <c r="A134" s="124" t="s">
        <v>850</v>
      </c>
      <c r="B134" s="124" t="s">
        <v>851</v>
      </c>
      <c r="C134" s="124" t="s">
        <v>125</v>
      </c>
      <c r="D134" s="211">
        <v>0.4</v>
      </c>
      <c r="E134" s="211">
        <v>0</v>
      </c>
      <c r="F134" s="196" t="s">
        <v>552</v>
      </c>
      <c r="G134" s="124"/>
    </row>
    <row r="135" spans="1:7" x14ac:dyDescent="0.3">
      <c r="A135" s="124" t="s">
        <v>852</v>
      </c>
      <c r="B135" s="124" t="s">
        <v>853</v>
      </c>
      <c r="C135" s="124" t="s">
        <v>135</v>
      </c>
      <c r="D135" s="211">
        <v>2</v>
      </c>
      <c r="E135" s="211" t="s">
        <v>854</v>
      </c>
      <c r="F135" s="196">
        <v>1</v>
      </c>
      <c r="G135" s="124"/>
    </row>
    <row r="136" spans="1:7" x14ac:dyDescent="0.3">
      <c r="A136" s="124" t="s">
        <v>855</v>
      </c>
      <c r="B136" s="124" t="s">
        <v>856</v>
      </c>
      <c r="C136" s="124" t="s">
        <v>135</v>
      </c>
      <c r="D136" s="211">
        <v>0</v>
      </c>
      <c r="E136" s="211">
        <v>0</v>
      </c>
      <c r="F136" s="196">
        <v>6</v>
      </c>
      <c r="G136" s="124"/>
    </row>
    <row r="137" spans="1:7" x14ac:dyDescent="0.3">
      <c r="A137" s="124" t="s">
        <v>857</v>
      </c>
      <c r="B137" s="124" t="s">
        <v>858</v>
      </c>
      <c r="C137" s="124" t="s">
        <v>133</v>
      </c>
      <c r="D137" s="211">
        <v>1.5</v>
      </c>
      <c r="E137" s="211">
        <v>0</v>
      </c>
      <c r="F137" s="196" t="s">
        <v>581</v>
      </c>
      <c r="G137" s="124"/>
    </row>
    <row r="138" spans="1:7" x14ac:dyDescent="0.3">
      <c r="A138" s="124" t="s">
        <v>859</v>
      </c>
      <c r="B138" s="124" t="s">
        <v>860</v>
      </c>
      <c r="C138" s="124" t="s">
        <v>133</v>
      </c>
      <c r="D138" s="211">
        <v>0.4</v>
      </c>
      <c r="E138" s="211">
        <v>0</v>
      </c>
      <c r="F138" s="196" t="s">
        <v>556</v>
      </c>
      <c r="G138" s="124"/>
    </row>
    <row r="139" spans="1:7" x14ac:dyDescent="0.3">
      <c r="A139" s="124" t="s">
        <v>861</v>
      </c>
      <c r="B139" s="124" t="s">
        <v>862</v>
      </c>
      <c r="C139" s="124" t="s">
        <v>129</v>
      </c>
      <c r="D139" s="211">
        <v>2</v>
      </c>
      <c r="E139" s="211">
        <v>0</v>
      </c>
      <c r="F139" s="196" t="s">
        <v>623</v>
      </c>
      <c r="G139" s="124"/>
    </row>
    <row r="140" spans="1:7" x14ac:dyDescent="0.3">
      <c r="A140" s="124" t="s">
        <v>863</v>
      </c>
      <c r="B140" s="124" t="s">
        <v>864</v>
      </c>
      <c r="C140" s="124" t="s">
        <v>131</v>
      </c>
      <c r="D140" s="211">
        <v>2</v>
      </c>
      <c r="E140" s="211">
        <v>0</v>
      </c>
      <c r="F140" s="196" t="s">
        <v>567</v>
      </c>
      <c r="G140" s="124"/>
    </row>
    <row r="141" spans="1:7" x14ac:dyDescent="0.3">
      <c r="A141" s="124" t="s">
        <v>865</v>
      </c>
      <c r="B141" s="124" t="s">
        <v>866</v>
      </c>
      <c r="C141" s="124" t="s">
        <v>133</v>
      </c>
      <c r="D141" s="211">
        <v>2.82</v>
      </c>
      <c r="E141" s="211" t="s">
        <v>867</v>
      </c>
      <c r="F141" s="196" t="s">
        <v>755</v>
      </c>
      <c r="G141" s="124"/>
    </row>
    <row r="142" spans="1:7" x14ac:dyDescent="0.3">
      <c r="A142" s="124" t="s">
        <v>868</v>
      </c>
      <c r="B142" s="124" t="s">
        <v>869</v>
      </c>
      <c r="C142" s="124" t="s">
        <v>131</v>
      </c>
      <c r="D142" s="211">
        <v>2</v>
      </c>
      <c r="E142" s="211">
        <v>0</v>
      </c>
      <c r="F142" s="196" t="s">
        <v>567</v>
      </c>
      <c r="G142" s="124"/>
    </row>
    <row r="143" spans="1:7" x14ac:dyDescent="0.3">
      <c r="A143" s="124" t="s">
        <v>870</v>
      </c>
      <c r="B143" s="124" t="s">
        <v>871</v>
      </c>
      <c r="C143" s="124" t="s">
        <v>121</v>
      </c>
      <c r="D143" s="211">
        <v>0.2</v>
      </c>
      <c r="E143" s="211">
        <v>0</v>
      </c>
      <c r="F143" s="196" t="s">
        <v>686</v>
      </c>
      <c r="G143" s="124"/>
    </row>
    <row r="144" spans="1:7" x14ac:dyDescent="0.3">
      <c r="A144" s="124" t="s">
        <v>872</v>
      </c>
      <c r="B144" s="124" t="s">
        <v>873</v>
      </c>
      <c r="C144" s="124" t="s">
        <v>123</v>
      </c>
      <c r="D144" s="211">
        <v>0.2</v>
      </c>
      <c r="E144" s="211">
        <v>0</v>
      </c>
      <c r="F144" s="196" t="s">
        <v>751</v>
      </c>
      <c r="G144" s="124"/>
    </row>
    <row r="145" spans="1:7" x14ac:dyDescent="0.3">
      <c r="A145" s="124" t="s">
        <v>874</v>
      </c>
      <c r="B145" s="124" t="s">
        <v>875</v>
      </c>
      <c r="C145" s="124" t="s">
        <v>131</v>
      </c>
      <c r="D145" s="211">
        <v>2.0499999999999998</v>
      </c>
      <c r="E145" s="211">
        <v>0</v>
      </c>
      <c r="F145" s="196" t="s">
        <v>567</v>
      </c>
      <c r="G145" s="124"/>
    </row>
    <row r="146" spans="1:7" x14ac:dyDescent="0.3">
      <c r="A146" s="124" t="s">
        <v>876</v>
      </c>
      <c r="B146" s="124" t="s">
        <v>877</v>
      </c>
      <c r="C146" s="124" t="s">
        <v>133</v>
      </c>
      <c r="D146" s="211">
        <v>0</v>
      </c>
      <c r="E146" s="211">
        <v>0</v>
      </c>
      <c r="F146" s="196">
        <v>3</v>
      </c>
      <c r="G146" s="124"/>
    </row>
    <row r="147" spans="1:7" x14ac:dyDescent="0.3">
      <c r="A147" s="124" t="s">
        <v>878</v>
      </c>
      <c r="B147" s="124" t="s">
        <v>879</v>
      </c>
      <c r="C147" s="124" t="s">
        <v>125</v>
      </c>
      <c r="D147" s="211">
        <v>1</v>
      </c>
      <c r="E147" s="211">
        <v>0</v>
      </c>
      <c r="F147" s="196" t="s">
        <v>595</v>
      </c>
      <c r="G147" s="124"/>
    </row>
    <row r="148" spans="1:7" x14ac:dyDescent="0.3">
      <c r="A148" s="124" t="s">
        <v>880</v>
      </c>
      <c r="B148" s="124" t="s">
        <v>881</v>
      </c>
      <c r="C148" s="124" t="s">
        <v>131</v>
      </c>
      <c r="D148" s="211">
        <v>2</v>
      </c>
      <c r="E148" s="211" t="s">
        <v>559</v>
      </c>
      <c r="F148" s="196" t="s">
        <v>567</v>
      </c>
      <c r="G148" s="124"/>
    </row>
    <row r="149" spans="1:7" x14ac:dyDescent="0.3">
      <c r="A149" s="124" t="s">
        <v>882</v>
      </c>
      <c r="B149" s="124" t="s">
        <v>883</v>
      </c>
      <c r="C149" s="124" t="s">
        <v>129</v>
      </c>
      <c r="D149" s="211">
        <v>0.25</v>
      </c>
      <c r="E149" s="211" t="s">
        <v>577</v>
      </c>
      <c r="F149" s="196" t="s">
        <v>578</v>
      </c>
      <c r="G149" s="124"/>
    </row>
    <row r="150" spans="1:7" x14ac:dyDescent="0.3">
      <c r="A150" s="124" t="s">
        <v>884</v>
      </c>
      <c r="B150" s="124" t="s">
        <v>885</v>
      </c>
      <c r="C150" s="124" t="s">
        <v>123</v>
      </c>
      <c r="D150" s="211">
        <v>2.5</v>
      </c>
      <c r="E150" s="211" t="s">
        <v>555</v>
      </c>
      <c r="F150" s="196" t="s">
        <v>751</v>
      </c>
      <c r="G150" s="124"/>
    </row>
    <row r="151" spans="1:7" x14ac:dyDescent="0.3">
      <c r="A151" s="124" t="s">
        <v>886</v>
      </c>
      <c r="B151" s="124" t="s">
        <v>887</v>
      </c>
      <c r="C151" s="124" t="s">
        <v>131</v>
      </c>
      <c r="D151" s="211">
        <v>1</v>
      </c>
      <c r="E151" s="211">
        <v>0</v>
      </c>
      <c r="F151" s="196" t="s">
        <v>567</v>
      </c>
      <c r="G151" s="124"/>
    </row>
    <row r="152" spans="1:7" x14ac:dyDescent="0.3">
      <c r="A152" s="124" t="s">
        <v>888</v>
      </c>
      <c r="B152" s="124" t="s">
        <v>889</v>
      </c>
      <c r="C152" s="124" t="s">
        <v>133</v>
      </c>
      <c r="D152" s="211">
        <v>0.2</v>
      </c>
      <c r="E152" s="211">
        <v>0</v>
      </c>
      <c r="F152" s="196" t="s">
        <v>581</v>
      </c>
      <c r="G152" s="124"/>
    </row>
    <row r="153" spans="1:7" x14ac:dyDescent="0.3">
      <c r="A153" s="124" t="s">
        <v>890</v>
      </c>
      <c r="B153" s="124" t="s">
        <v>891</v>
      </c>
      <c r="C153" s="124" t="s">
        <v>119</v>
      </c>
      <c r="D153" s="211">
        <v>0.3</v>
      </c>
      <c r="E153" s="211" t="s">
        <v>628</v>
      </c>
      <c r="F153" s="196" t="s">
        <v>892</v>
      </c>
      <c r="G153" s="124"/>
    </row>
    <row r="154" spans="1:7" x14ac:dyDescent="0.3">
      <c r="A154" s="124" t="s">
        <v>893</v>
      </c>
      <c r="B154" s="124" t="s">
        <v>894</v>
      </c>
      <c r="C154" s="124" t="s">
        <v>133</v>
      </c>
      <c r="D154" s="211">
        <v>0.85</v>
      </c>
      <c r="E154" s="211" t="s">
        <v>695</v>
      </c>
      <c r="F154" s="196" t="s">
        <v>811</v>
      </c>
      <c r="G154" s="124"/>
    </row>
    <row r="155" spans="1:7" x14ac:dyDescent="0.3">
      <c r="A155" s="124" t="s">
        <v>895</v>
      </c>
      <c r="B155" s="124" t="s">
        <v>896</v>
      </c>
      <c r="C155" s="124" t="s">
        <v>133</v>
      </c>
      <c r="D155" s="211">
        <v>0.4</v>
      </c>
      <c r="E155" s="211">
        <v>0</v>
      </c>
      <c r="F155" s="196" t="s">
        <v>581</v>
      </c>
      <c r="G155" s="124"/>
    </row>
    <row r="156" spans="1:7" x14ac:dyDescent="0.3">
      <c r="A156" s="124" t="s">
        <v>897</v>
      </c>
      <c r="B156" s="124" t="s">
        <v>898</v>
      </c>
      <c r="C156" s="124" t="s">
        <v>131</v>
      </c>
      <c r="D156" s="211">
        <v>0.2</v>
      </c>
      <c r="E156" s="211">
        <v>0</v>
      </c>
      <c r="F156" s="196" t="s">
        <v>567</v>
      </c>
      <c r="G156" s="124"/>
    </row>
    <row r="157" spans="1:7" x14ac:dyDescent="0.3">
      <c r="A157" s="124" t="s">
        <v>899</v>
      </c>
      <c r="B157" s="124" t="s">
        <v>900</v>
      </c>
      <c r="C157" s="124" t="s">
        <v>129</v>
      </c>
      <c r="D157" s="211">
        <v>0</v>
      </c>
      <c r="E157" s="211">
        <v>0</v>
      </c>
      <c r="F157" s="196">
        <v>3.8</v>
      </c>
      <c r="G157" s="124"/>
    </row>
    <row r="158" spans="1:7" x14ac:dyDescent="0.3">
      <c r="A158" s="124" t="s">
        <v>901</v>
      </c>
      <c r="B158" s="124" t="s">
        <v>902</v>
      </c>
      <c r="C158" s="124" t="s">
        <v>129</v>
      </c>
      <c r="D158" s="211">
        <v>0.35</v>
      </c>
      <c r="E158" s="211" t="s">
        <v>903</v>
      </c>
      <c r="F158" s="196" t="s">
        <v>762</v>
      </c>
      <c r="G158" s="124"/>
    </row>
    <row r="159" spans="1:7" x14ac:dyDescent="0.3">
      <c r="A159" s="124" t="s">
        <v>904</v>
      </c>
      <c r="B159" s="124" t="s">
        <v>905</v>
      </c>
      <c r="C159" s="124" t="s">
        <v>125</v>
      </c>
      <c r="D159" s="211">
        <v>1.1499999999999999</v>
      </c>
      <c r="E159" s="211">
        <v>0</v>
      </c>
      <c r="F159" s="196" t="s">
        <v>547</v>
      </c>
      <c r="G159" s="124"/>
    </row>
    <row r="160" spans="1:7" x14ac:dyDescent="0.3">
      <c r="A160" s="124" t="s">
        <v>906</v>
      </c>
      <c r="B160" s="124" t="s">
        <v>907</v>
      </c>
      <c r="C160" s="124" t="s">
        <v>131</v>
      </c>
      <c r="D160" s="211">
        <v>2.4</v>
      </c>
      <c r="E160" s="211">
        <v>0</v>
      </c>
      <c r="F160" s="196" t="s">
        <v>567</v>
      </c>
      <c r="G160" s="124"/>
    </row>
    <row r="161" spans="1:7" x14ac:dyDescent="0.3">
      <c r="A161" s="124" t="s">
        <v>908</v>
      </c>
      <c r="B161" s="124" t="s">
        <v>909</v>
      </c>
      <c r="C161" s="124" t="s">
        <v>125</v>
      </c>
      <c r="D161" s="211">
        <v>1</v>
      </c>
      <c r="E161" s="211">
        <v>0</v>
      </c>
      <c r="F161" s="196" t="s">
        <v>595</v>
      </c>
      <c r="G161" s="124"/>
    </row>
    <row r="162" spans="1:7" x14ac:dyDescent="0.3">
      <c r="A162" s="124" t="s">
        <v>910</v>
      </c>
      <c r="B162" s="124" t="s">
        <v>911</v>
      </c>
      <c r="C162" s="124" t="s">
        <v>133</v>
      </c>
      <c r="D162" s="211">
        <v>2</v>
      </c>
      <c r="E162" s="211" t="s">
        <v>559</v>
      </c>
      <c r="F162" s="196" t="s">
        <v>912</v>
      </c>
      <c r="G162" s="124"/>
    </row>
    <row r="163" spans="1:7" x14ac:dyDescent="0.3">
      <c r="A163" s="124" t="s">
        <v>913</v>
      </c>
      <c r="B163" s="124" t="s">
        <v>914</v>
      </c>
      <c r="C163" s="124" t="s">
        <v>131</v>
      </c>
      <c r="D163" s="211">
        <v>2</v>
      </c>
      <c r="E163" s="211" t="s">
        <v>559</v>
      </c>
      <c r="F163" s="196" t="s">
        <v>567</v>
      </c>
      <c r="G163" s="124"/>
    </row>
    <row r="164" spans="1:7" x14ac:dyDescent="0.3">
      <c r="A164" s="124" t="s">
        <v>915</v>
      </c>
      <c r="B164" s="124" t="s">
        <v>916</v>
      </c>
      <c r="C164" s="124" t="s">
        <v>129</v>
      </c>
      <c r="D164" s="211">
        <v>2.5</v>
      </c>
      <c r="E164" s="211" t="s">
        <v>682</v>
      </c>
      <c r="F164" s="196" t="s">
        <v>654</v>
      </c>
      <c r="G164" s="124"/>
    </row>
    <row r="165" spans="1:7" x14ac:dyDescent="0.3">
      <c r="A165" s="124" t="s">
        <v>917</v>
      </c>
      <c r="B165" s="124" t="s">
        <v>918</v>
      </c>
      <c r="C165" s="124" t="s">
        <v>121</v>
      </c>
      <c r="D165" s="211">
        <v>0.2</v>
      </c>
      <c r="E165" s="211">
        <v>0</v>
      </c>
      <c r="F165" s="196" t="s">
        <v>598</v>
      </c>
      <c r="G165" s="124"/>
    </row>
    <row r="166" spans="1:7" x14ac:dyDescent="0.3">
      <c r="A166" s="124" t="s">
        <v>919</v>
      </c>
      <c r="B166" s="124" t="s">
        <v>920</v>
      </c>
      <c r="C166" s="124" t="s">
        <v>129</v>
      </c>
      <c r="D166" s="211">
        <v>2</v>
      </c>
      <c r="E166" s="211">
        <v>0</v>
      </c>
      <c r="F166" s="196" t="s">
        <v>564</v>
      </c>
      <c r="G166" s="124"/>
    </row>
    <row r="167" spans="1:7" x14ac:dyDescent="0.3">
      <c r="A167" s="124" t="s">
        <v>921</v>
      </c>
      <c r="B167" s="124" t="s">
        <v>922</v>
      </c>
      <c r="C167" s="124" t="s">
        <v>133</v>
      </c>
      <c r="D167" s="211">
        <v>2</v>
      </c>
      <c r="E167" s="211">
        <v>0</v>
      </c>
      <c r="F167" s="196">
        <v>2.2000000000000002</v>
      </c>
      <c r="G167" s="124"/>
    </row>
    <row r="168" spans="1:7" x14ac:dyDescent="0.3">
      <c r="A168" s="124" t="s">
        <v>923</v>
      </c>
      <c r="B168" s="124" t="s">
        <v>924</v>
      </c>
      <c r="C168" s="124" t="s">
        <v>135</v>
      </c>
      <c r="D168" s="211">
        <v>0.02</v>
      </c>
      <c r="E168" s="211" t="s">
        <v>925</v>
      </c>
      <c r="F168" s="196" t="s">
        <v>926</v>
      </c>
      <c r="G168" s="124"/>
    </row>
    <row r="169" spans="1:7" x14ac:dyDescent="0.3">
      <c r="A169" s="124" t="s">
        <v>927</v>
      </c>
      <c r="B169" s="124" t="s">
        <v>928</v>
      </c>
      <c r="C169" s="124" t="s">
        <v>131</v>
      </c>
      <c r="D169" s="211">
        <v>4</v>
      </c>
      <c r="E169" s="211">
        <v>0</v>
      </c>
      <c r="F169" s="196" t="s">
        <v>567</v>
      </c>
      <c r="G169" s="124"/>
    </row>
    <row r="170" spans="1:7" x14ac:dyDescent="0.3">
      <c r="A170" s="124" t="s">
        <v>929</v>
      </c>
      <c r="B170" s="124" t="s">
        <v>930</v>
      </c>
      <c r="C170" s="124" t="s">
        <v>131</v>
      </c>
      <c r="D170" s="211">
        <v>6.2</v>
      </c>
      <c r="E170" s="211" t="s">
        <v>931</v>
      </c>
      <c r="F170" s="196" t="s">
        <v>567</v>
      </c>
      <c r="G170" s="124"/>
    </row>
    <row r="171" spans="1:7" x14ac:dyDescent="0.3">
      <c r="A171" s="124" t="s">
        <v>932</v>
      </c>
      <c r="B171" s="124" t="s">
        <v>933</v>
      </c>
      <c r="C171" s="124" t="s">
        <v>133</v>
      </c>
      <c r="D171" s="211">
        <v>0.3</v>
      </c>
      <c r="E171" s="211">
        <v>0</v>
      </c>
      <c r="F171" s="196">
        <v>7.9</v>
      </c>
      <c r="G171" s="124"/>
    </row>
    <row r="172" spans="1:7" x14ac:dyDescent="0.3">
      <c r="A172" s="124" t="s">
        <v>934</v>
      </c>
      <c r="B172" s="124" t="s">
        <v>935</v>
      </c>
      <c r="C172" s="124" t="s">
        <v>125</v>
      </c>
      <c r="D172" s="211">
        <v>0</v>
      </c>
      <c r="E172" s="211">
        <v>0</v>
      </c>
      <c r="F172" s="196" t="s">
        <v>771</v>
      </c>
      <c r="G172" s="124"/>
    </row>
    <row r="173" spans="1:7" x14ac:dyDescent="0.3">
      <c r="A173" s="124" t="s">
        <v>936</v>
      </c>
      <c r="B173" s="124" t="s">
        <v>937</v>
      </c>
      <c r="C173" s="124" t="s">
        <v>129</v>
      </c>
      <c r="D173" s="211">
        <v>2.6</v>
      </c>
      <c r="E173" s="211">
        <v>0</v>
      </c>
      <c r="F173" s="196" t="s">
        <v>623</v>
      </c>
      <c r="G173" s="124"/>
    </row>
    <row r="174" spans="1:7" x14ac:dyDescent="0.3">
      <c r="A174" s="124" t="s">
        <v>938</v>
      </c>
      <c r="B174" s="124" t="s">
        <v>939</v>
      </c>
      <c r="C174" s="124" t="s">
        <v>131</v>
      </c>
      <c r="D174" s="211">
        <v>1</v>
      </c>
      <c r="E174" s="211">
        <v>0</v>
      </c>
      <c r="F174" s="196" t="s">
        <v>567</v>
      </c>
      <c r="G174" s="124"/>
    </row>
    <row r="175" spans="1:7" x14ac:dyDescent="0.3">
      <c r="A175" s="124" t="s">
        <v>940</v>
      </c>
      <c r="B175" s="124" t="s">
        <v>941</v>
      </c>
      <c r="C175" s="124" t="s">
        <v>123</v>
      </c>
      <c r="D175" s="211">
        <v>2</v>
      </c>
      <c r="E175" s="211">
        <v>0</v>
      </c>
      <c r="F175" s="196" t="s">
        <v>617</v>
      </c>
      <c r="G175" s="124"/>
    </row>
    <row r="176" spans="1:7" x14ac:dyDescent="0.3">
      <c r="A176" s="124" t="s">
        <v>942</v>
      </c>
      <c r="B176" s="124" t="s">
        <v>943</v>
      </c>
      <c r="C176" s="124" t="s">
        <v>121</v>
      </c>
      <c r="D176" s="211">
        <v>3</v>
      </c>
      <c r="E176" s="211">
        <v>0</v>
      </c>
      <c r="F176" s="196" t="s">
        <v>944</v>
      </c>
      <c r="G176" s="124"/>
    </row>
    <row r="177" spans="1:7" x14ac:dyDescent="0.3">
      <c r="A177" s="124"/>
      <c r="B177" s="124" t="s">
        <v>945</v>
      </c>
      <c r="C177" s="124" t="s">
        <v>121</v>
      </c>
      <c r="D177" s="211">
        <v>0</v>
      </c>
      <c r="E177" s="211">
        <v>0</v>
      </c>
      <c r="F177" s="196">
        <v>0.6</v>
      </c>
      <c r="G177" s="124"/>
    </row>
    <row r="178" spans="1:7" x14ac:dyDescent="0.3">
      <c r="A178" s="124" t="s">
        <v>946</v>
      </c>
      <c r="B178" s="124" t="s">
        <v>947</v>
      </c>
      <c r="C178" s="124" t="s">
        <v>131</v>
      </c>
      <c r="D178" s="211">
        <v>4.5</v>
      </c>
      <c r="E178" s="211" t="s">
        <v>948</v>
      </c>
      <c r="F178" s="196" t="s">
        <v>567</v>
      </c>
      <c r="G178" s="124"/>
    </row>
    <row r="179" spans="1:7" x14ac:dyDescent="0.3">
      <c r="A179" s="124" t="s">
        <v>949</v>
      </c>
      <c r="B179" s="124" t="s">
        <v>950</v>
      </c>
      <c r="C179" s="124" t="s">
        <v>121</v>
      </c>
      <c r="D179" s="211">
        <v>0.02</v>
      </c>
      <c r="E179" s="211" t="s">
        <v>951</v>
      </c>
      <c r="F179" s="196">
        <v>1</v>
      </c>
      <c r="G179" s="124"/>
    </row>
    <row r="180" spans="1:7" x14ac:dyDescent="0.3">
      <c r="A180" s="124" t="s">
        <v>952</v>
      </c>
      <c r="B180" s="124" t="s">
        <v>953</v>
      </c>
      <c r="C180" s="124" t="s">
        <v>121</v>
      </c>
      <c r="D180" s="211">
        <v>3</v>
      </c>
      <c r="E180" s="211" t="s">
        <v>559</v>
      </c>
      <c r="F180" s="196" t="s">
        <v>598</v>
      </c>
      <c r="G180" s="124"/>
    </row>
    <row r="181" spans="1:7" x14ac:dyDescent="0.3">
      <c r="A181" s="124" t="s">
        <v>954</v>
      </c>
      <c r="B181" s="124" t="s">
        <v>955</v>
      </c>
      <c r="C181" s="124" t="s">
        <v>123</v>
      </c>
      <c r="D181" s="211">
        <v>3.2</v>
      </c>
      <c r="E181" s="211" t="s">
        <v>733</v>
      </c>
      <c r="F181" s="196" t="s">
        <v>617</v>
      </c>
      <c r="G181" s="124"/>
    </row>
    <row r="182" spans="1:7" x14ac:dyDescent="0.3">
      <c r="A182" s="124" t="s">
        <v>956</v>
      </c>
      <c r="B182" s="124" t="s">
        <v>957</v>
      </c>
      <c r="C182" s="124" t="s">
        <v>125</v>
      </c>
      <c r="D182" s="211">
        <v>1.25</v>
      </c>
      <c r="E182" s="211" t="s">
        <v>958</v>
      </c>
      <c r="F182" s="196">
        <v>2.2999999999999998</v>
      </c>
      <c r="G182" s="124"/>
    </row>
    <row r="183" spans="1:7" x14ac:dyDescent="0.3">
      <c r="A183" s="124" t="s">
        <v>959</v>
      </c>
      <c r="B183" s="124" t="s">
        <v>960</v>
      </c>
      <c r="C183" s="124" t="s">
        <v>133</v>
      </c>
      <c r="D183" s="211">
        <v>0.4</v>
      </c>
      <c r="E183" s="211" t="s">
        <v>590</v>
      </c>
      <c r="F183" s="196" t="s">
        <v>811</v>
      </c>
      <c r="G183" s="124"/>
    </row>
    <row r="184" spans="1:7" x14ac:dyDescent="0.3">
      <c r="A184" s="124" t="s">
        <v>961</v>
      </c>
      <c r="B184" s="124" t="s">
        <v>962</v>
      </c>
      <c r="C184" s="124" t="s">
        <v>131</v>
      </c>
      <c r="D184" s="211">
        <v>2</v>
      </c>
      <c r="E184" s="211">
        <v>0</v>
      </c>
      <c r="F184" s="196" t="s">
        <v>567</v>
      </c>
      <c r="G184" s="124"/>
    </row>
    <row r="185" spans="1:7" x14ac:dyDescent="0.3">
      <c r="A185" s="124" t="s">
        <v>963</v>
      </c>
      <c r="B185" s="124" t="s">
        <v>964</v>
      </c>
      <c r="C185" s="124" t="s">
        <v>127</v>
      </c>
      <c r="D185" s="211">
        <v>1.5</v>
      </c>
      <c r="E185" s="211">
        <v>0</v>
      </c>
      <c r="F185" s="196" t="s">
        <v>661</v>
      </c>
      <c r="G185" s="124"/>
    </row>
    <row r="186" spans="1:7" x14ac:dyDescent="0.3">
      <c r="A186" s="124" t="s">
        <v>965</v>
      </c>
      <c r="B186" s="124" t="s">
        <v>966</v>
      </c>
      <c r="C186" s="124" t="s">
        <v>125</v>
      </c>
      <c r="D186" s="211">
        <v>1</v>
      </c>
      <c r="E186" s="211">
        <v>0</v>
      </c>
      <c r="F186" s="196"/>
      <c r="G186" s="124"/>
    </row>
    <row r="187" spans="1:7" x14ac:dyDescent="0.3">
      <c r="A187" s="124" t="s">
        <v>967</v>
      </c>
      <c r="B187" s="124" t="s">
        <v>968</v>
      </c>
      <c r="C187" s="124" t="s">
        <v>125</v>
      </c>
      <c r="D187" s="211">
        <v>0.25</v>
      </c>
      <c r="E187" s="211" t="s">
        <v>903</v>
      </c>
      <c r="F187" s="196">
        <v>7</v>
      </c>
      <c r="G187" s="124"/>
    </row>
    <row r="188" spans="1:7" x14ac:dyDescent="0.3">
      <c r="A188" s="124" t="s">
        <v>969</v>
      </c>
      <c r="B188" s="124" t="s">
        <v>970</v>
      </c>
      <c r="C188" s="124" t="s">
        <v>121</v>
      </c>
      <c r="D188" s="211">
        <v>4</v>
      </c>
      <c r="E188" s="211">
        <v>0</v>
      </c>
      <c r="F188" s="196" t="s">
        <v>944</v>
      </c>
      <c r="G188" s="124"/>
    </row>
    <row r="189" spans="1:7" x14ac:dyDescent="0.3">
      <c r="A189" s="124" t="s">
        <v>971</v>
      </c>
      <c r="B189" s="124" t="s">
        <v>972</v>
      </c>
      <c r="C189" s="124" t="s">
        <v>129</v>
      </c>
      <c r="D189" s="211">
        <v>1</v>
      </c>
      <c r="E189" s="211">
        <v>0</v>
      </c>
      <c r="F189" s="196" t="s">
        <v>973</v>
      </c>
      <c r="G189" s="124"/>
    </row>
    <row r="190" spans="1:7" x14ac:dyDescent="0.3">
      <c r="A190" s="124" t="s">
        <v>974</v>
      </c>
      <c r="B190" s="124" t="s">
        <v>975</v>
      </c>
      <c r="C190" s="124" t="s">
        <v>133</v>
      </c>
      <c r="D190" s="211">
        <v>1</v>
      </c>
      <c r="E190" s="211">
        <v>0</v>
      </c>
      <c r="F190" s="196" t="s">
        <v>556</v>
      </c>
      <c r="G190" s="124"/>
    </row>
    <row r="191" spans="1:7" x14ac:dyDescent="0.3">
      <c r="A191" s="124" t="s">
        <v>976</v>
      </c>
      <c r="B191" s="124" t="s">
        <v>977</v>
      </c>
      <c r="C191" s="124" t="s">
        <v>129</v>
      </c>
      <c r="D191" s="211">
        <v>1</v>
      </c>
      <c r="E191" s="211">
        <v>0</v>
      </c>
      <c r="F191" s="196" t="s">
        <v>578</v>
      </c>
      <c r="G191" s="124"/>
    </row>
    <row r="192" spans="1:7" x14ac:dyDescent="0.3">
      <c r="A192" s="124" t="s">
        <v>978</v>
      </c>
      <c r="B192" s="124" t="s">
        <v>979</v>
      </c>
      <c r="C192" s="124" t="s">
        <v>127</v>
      </c>
      <c r="D192" s="211">
        <v>2</v>
      </c>
      <c r="E192" s="211" t="s">
        <v>628</v>
      </c>
      <c r="F192" s="196" t="s">
        <v>637</v>
      </c>
      <c r="G192" s="124"/>
    </row>
    <row r="193" spans="1:7" x14ac:dyDescent="0.3">
      <c r="A193" s="124" t="s">
        <v>980</v>
      </c>
      <c r="B193" s="124" t="s">
        <v>981</v>
      </c>
      <c r="C193" s="124" t="s">
        <v>121</v>
      </c>
      <c r="D193" s="211">
        <v>1.75</v>
      </c>
      <c r="E193" s="211" t="s">
        <v>903</v>
      </c>
      <c r="F193" s="196">
        <v>3</v>
      </c>
      <c r="G193" s="124"/>
    </row>
    <row r="194" spans="1:7" x14ac:dyDescent="0.3">
      <c r="A194" s="124" t="s">
        <v>982</v>
      </c>
      <c r="B194" s="124" t="s">
        <v>983</v>
      </c>
      <c r="C194" s="124" t="s">
        <v>125</v>
      </c>
      <c r="D194" s="211">
        <v>1</v>
      </c>
      <c r="E194" s="211">
        <v>0</v>
      </c>
      <c r="F194" s="196" t="s">
        <v>552</v>
      </c>
      <c r="G194" s="124"/>
    </row>
    <row r="195" spans="1:7" x14ac:dyDescent="0.3">
      <c r="A195" s="124" t="s">
        <v>984</v>
      </c>
      <c r="B195" s="124" t="s">
        <v>985</v>
      </c>
      <c r="C195" s="124" t="s">
        <v>133</v>
      </c>
      <c r="D195" s="211">
        <v>1</v>
      </c>
      <c r="E195" s="211">
        <v>0</v>
      </c>
      <c r="F195" s="196" t="s">
        <v>556</v>
      </c>
      <c r="G195" s="124"/>
    </row>
    <row r="196" spans="1:7" x14ac:dyDescent="0.3">
      <c r="A196" s="124" t="s">
        <v>986</v>
      </c>
      <c r="B196" s="124" t="s">
        <v>987</v>
      </c>
      <c r="C196" s="124" t="s">
        <v>125</v>
      </c>
      <c r="D196" s="211">
        <v>0.4</v>
      </c>
      <c r="E196" s="211">
        <v>0</v>
      </c>
      <c r="F196" s="196" t="s">
        <v>595</v>
      </c>
      <c r="G196" s="124"/>
    </row>
    <row r="197" spans="1:7" x14ac:dyDescent="0.3">
      <c r="A197" s="124" t="s">
        <v>988</v>
      </c>
      <c r="B197" s="124" t="s">
        <v>989</v>
      </c>
      <c r="C197" s="124" t="s">
        <v>135</v>
      </c>
      <c r="D197" s="211">
        <v>2.8</v>
      </c>
      <c r="E197" s="211" t="s">
        <v>603</v>
      </c>
      <c r="F197" s="196" t="s">
        <v>990</v>
      </c>
      <c r="G197" s="124"/>
    </row>
    <row r="198" spans="1:7" x14ac:dyDescent="0.3">
      <c r="A198" s="124" t="s">
        <v>991</v>
      </c>
      <c r="B198" s="124" t="s">
        <v>992</v>
      </c>
      <c r="C198" s="124" t="s">
        <v>131</v>
      </c>
      <c r="D198" s="211">
        <v>0.6</v>
      </c>
      <c r="E198" s="211">
        <v>0</v>
      </c>
      <c r="F198" s="196" t="s">
        <v>567</v>
      </c>
      <c r="G198" s="124"/>
    </row>
    <row r="199" spans="1:7" x14ac:dyDescent="0.3">
      <c r="A199" s="124" t="s">
        <v>993</v>
      </c>
      <c r="B199" s="124" t="s">
        <v>994</v>
      </c>
      <c r="C199" s="124" t="s">
        <v>135</v>
      </c>
      <c r="D199" s="211">
        <v>1.5</v>
      </c>
      <c r="E199" s="211">
        <v>0</v>
      </c>
      <c r="F199" s="196" t="s">
        <v>792</v>
      </c>
      <c r="G199" s="124"/>
    </row>
    <row r="200" spans="1:7" x14ac:dyDescent="0.3">
      <c r="A200" s="124" t="s">
        <v>995</v>
      </c>
      <c r="B200" s="124" t="s">
        <v>996</v>
      </c>
      <c r="C200" s="124" t="s">
        <v>129</v>
      </c>
      <c r="D200" s="211">
        <v>2</v>
      </c>
      <c r="E200" s="211">
        <v>0</v>
      </c>
      <c r="F200" s="196" t="s">
        <v>564</v>
      </c>
      <c r="G200" s="124"/>
    </row>
    <row r="201" spans="1:7" x14ac:dyDescent="0.3">
      <c r="A201" s="124" t="s">
        <v>997</v>
      </c>
      <c r="B201" s="124" t="s">
        <v>998</v>
      </c>
      <c r="C201" s="124" t="s">
        <v>133</v>
      </c>
      <c r="D201" s="211">
        <v>0.6</v>
      </c>
      <c r="E201" s="211">
        <v>0</v>
      </c>
      <c r="F201" s="196" t="s">
        <v>755</v>
      </c>
      <c r="G201" s="124"/>
    </row>
    <row r="202" spans="1:7" x14ac:dyDescent="0.3">
      <c r="A202" s="124" t="s">
        <v>999</v>
      </c>
      <c r="B202" s="124" t="s">
        <v>1000</v>
      </c>
      <c r="C202" s="124" t="s">
        <v>119</v>
      </c>
      <c r="D202" s="211">
        <v>0.6</v>
      </c>
      <c r="E202" s="211">
        <v>0</v>
      </c>
      <c r="F202" s="196" t="s">
        <v>912</v>
      </c>
      <c r="G202" s="124"/>
    </row>
    <row r="203" spans="1:7" x14ac:dyDescent="0.3">
      <c r="A203" s="124" t="s">
        <v>1001</v>
      </c>
      <c r="B203" s="124" t="s">
        <v>1002</v>
      </c>
      <c r="C203" s="124" t="s">
        <v>133</v>
      </c>
      <c r="D203" s="211">
        <v>3</v>
      </c>
      <c r="E203" s="211">
        <v>0</v>
      </c>
      <c r="F203" s="196">
        <v>1.5</v>
      </c>
      <c r="G203" s="124"/>
    </row>
    <row r="204" spans="1:7" x14ac:dyDescent="0.3">
      <c r="A204" s="124" t="s">
        <v>1003</v>
      </c>
      <c r="B204" s="124" t="s">
        <v>1004</v>
      </c>
      <c r="C204" s="124" t="s">
        <v>133</v>
      </c>
      <c r="D204" s="211">
        <v>1.3</v>
      </c>
      <c r="E204" s="211" t="s">
        <v>628</v>
      </c>
      <c r="F204" s="196" t="s">
        <v>755</v>
      </c>
      <c r="G204" s="124"/>
    </row>
    <row r="205" spans="1:7" x14ac:dyDescent="0.3">
      <c r="A205" s="124" t="s">
        <v>1005</v>
      </c>
      <c r="B205" s="124" t="s">
        <v>1006</v>
      </c>
      <c r="C205" s="124" t="s">
        <v>133</v>
      </c>
      <c r="D205" s="211">
        <v>1.8</v>
      </c>
      <c r="E205" s="211">
        <v>0</v>
      </c>
      <c r="F205" s="196" t="s">
        <v>581</v>
      </c>
      <c r="G205" s="124"/>
    </row>
    <row r="206" spans="1:7" x14ac:dyDescent="0.3">
      <c r="A206" s="124"/>
      <c r="B206" s="124" t="s">
        <v>1007</v>
      </c>
      <c r="C206" s="124" t="s">
        <v>133</v>
      </c>
      <c r="D206" s="211">
        <v>1</v>
      </c>
      <c r="E206" s="211" t="s">
        <v>628</v>
      </c>
      <c r="F206" s="196">
        <v>3.2</v>
      </c>
      <c r="G206" s="124"/>
    </row>
    <row r="207" spans="1:7" x14ac:dyDescent="0.3">
      <c r="A207" s="124" t="s">
        <v>1008</v>
      </c>
      <c r="B207" s="124" t="s">
        <v>1009</v>
      </c>
      <c r="C207" s="124" t="s">
        <v>125</v>
      </c>
      <c r="D207" s="211">
        <v>1.9</v>
      </c>
      <c r="E207" s="211" t="s">
        <v>590</v>
      </c>
      <c r="F207" s="196" t="s">
        <v>552</v>
      </c>
      <c r="G207" s="124"/>
    </row>
    <row r="208" spans="1:7" x14ac:dyDescent="0.3">
      <c r="A208" s="124" t="s">
        <v>1010</v>
      </c>
      <c r="B208" s="124" t="s">
        <v>1011</v>
      </c>
      <c r="C208" s="124" t="s">
        <v>119</v>
      </c>
      <c r="D208" s="211">
        <v>3.7</v>
      </c>
      <c r="E208" s="211" t="s">
        <v>603</v>
      </c>
      <c r="F208" s="196">
        <v>1.5</v>
      </c>
      <c r="G208" s="124"/>
    </row>
    <row r="209" spans="1:7" x14ac:dyDescent="0.3">
      <c r="A209" s="124" t="s">
        <v>1012</v>
      </c>
      <c r="B209" s="124" t="s">
        <v>1013</v>
      </c>
      <c r="C209" s="124" t="s">
        <v>127</v>
      </c>
      <c r="D209" s="211">
        <v>0.8</v>
      </c>
      <c r="E209" s="211">
        <v>0</v>
      </c>
      <c r="F209" s="196" t="s">
        <v>661</v>
      </c>
      <c r="G209" s="124"/>
    </row>
    <row r="210" spans="1:7" x14ac:dyDescent="0.3">
      <c r="A210" s="124" t="s">
        <v>1014</v>
      </c>
      <c r="B210" s="124" t="s">
        <v>1015</v>
      </c>
      <c r="C210" s="124" t="s">
        <v>131</v>
      </c>
      <c r="D210" s="211">
        <v>1</v>
      </c>
      <c r="E210" s="211">
        <v>0</v>
      </c>
      <c r="F210" s="196" t="s">
        <v>567</v>
      </c>
      <c r="G210" s="124"/>
    </row>
    <row r="211" spans="1:7" x14ac:dyDescent="0.3">
      <c r="A211" s="124" t="s">
        <v>1016</v>
      </c>
      <c r="B211" s="124" t="s">
        <v>1017</v>
      </c>
      <c r="C211" s="124" t="s">
        <v>129</v>
      </c>
      <c r="D211" s="211">
        <v>1</v>
      </c>
      <c r="E211" s="211">
        <v>0</v>
      </c>
      <c r="F211" s="196">
        <v>17.5</v>
      </c>
      <c r="G211" s="124"/>
    </row>
    <row r="212" spans="1:7" x14ac:dyDescent="0.3">
      <c r="A212" s="124" t="s">
        <v>1018</v>
      </c>
      <c r="B212" s="124" t="s">
        <v>1019</v>
      </c>
      <c r="C212" s="124" t="s">
        <v>135</v>
      </c>
      <c r="D212" s="211">
        <v>0.625</v>
      </c>
      <c r="E212" s="211">
        <v>0</v>
      </c>
      <c r="F212" s="196" t="s">
        <v>792</v>
      </c>
      <c r="G212" s="124"/>
    </row>
    <row r="213" spans="1:7" x14ac:dyDescent="0.3">
      <c r="A213" s="124" t="s">
        <v>780</v>
      </c>
      <c r="B213" s="124" t="s">
        <v>1020</v>
      </c>
      <c r="C213" s="124" t="s">
        <v>135</v>
      </c>
      <c r="D213" s="211">
        <v>1.7</v>
      </c>
      <c r="E213" s="211" t="s">
        <v>1021</v>
      </c>
      <c r="F213" s="196" t="s">
        <v>611</v>
      </c>
      <c r="G213" s="124"/>
    </row>
    <row r="214" spans="1:7" x14ac:dyDescent="0.3">
      <c r="A214" s="124" t="s">
        <v>1022</v>
      </c>
      <c r="B214" s="124" t="s">
        <v>1023</v>
      </c>
      <c r="C214" s="124" t="s">
        <v>125</v>
      </c>
      <c r="D214" s="211">
        <v>0</v>
      </c>
      <c r="E214" s="211">
        <v>0</v>
      </c>
      <c r="F214" s="196" t="s">
        <v>547</v>
      </c>
      <c r="G214" s="124"/>
    </row>
    <row r="215" spans="1:7" x14ac:dyDescent="0.3">
      <c r="A215" s="124" t="s">
        <v>1024</v>
      </c>
      <c r="B215" s="124" t="s">
        <v>1025</v>
      </c>
      <c r="C215" s="124" t="s">
        <v>125</v>
      </c>
      <c r="D215" s="211">
        <v>1</v>
      </c>
      <c r="E215" s="211">
        <v>0</v>
      </c>
      <c r="F215" s="196"/>
      <c r="G215" s="124"/>
    </row>
    <row r="216" spans="1:7" x14ac:dyDescent="0.3">
      <c r="A216" s="124" t="s">
        <v>1026</v>
      </c>
      <c r="B216" s="124" t="s">
        <v>1027</v>
      </c>
      <c r="C216" s="124" t="s">
        <v>129</v>
      </c>
      <c r="D216" s="211">
        <v>1</v>
      </c>
      <c r="E216" s="211">
        <v>0</v>
      </c>
      <c r="F216" s="196" t="s">
        <v>762</v>
      </c>
      <c r="G216" s="124"/>
    </row>
    <row r="217" spans="1:7" x14ac:dyDescent="0.3">
      <c r="A217" s="124" t="s">
        <v>1028</v>
      </c>
      <c r="B217" s="124" t="s">
        <v>1029</v>
      </c>
      <c r="C217" s="124" t="s">
        <v>125</v>
      </c>
      <c r="D217" s="211">
        <v>1</v>
      </c>
      <c r="E217" s="211">
        <v>0</v>
      </c>
      <c r="F217" s="196" t="s">
        <v>1030</v>
      </c>
      <c r="G217" s="124"/>
    </row>
    <row r="218" spans="1:7" x14ac:dyDescent="0.3">
      <c r="A218" s="124" t="s">
        <v>1031</v>
      </c>
      <c r="B218" s="124" t="s">
        <v>1032</v>
      </c>
      <c r="C218" s="124" t="s">
        <v>125</v>
      </c>
      <c r="D218" s="211">
        <v>1</v>
      </c>
      <c r="E218" s="211">
        <v>0</v>
      </c>
      <c r="F218" s="196">
        <v>1</v>
      </c>
      <c r="G218" s="124"/>
    </row>
    <row r="219" spans="1:7" x14ac:dyDescent="0.3">
      <c r="A219" s="124" t="s">
        <v>1033</v>
      </c>
      <c r="B219" s="124" t="s">
        <v>1034</v>
      </c>
      <c r="C219" s="124" t="s">
        <v>129</v>
      </c>
      <c r="D219" s="211">
        <v>2</v>
      </c>
      <c r="E219" s="211">
        <v>0</v>
      </c>
      <c r="F219" s="196" t="s">
        <v>623</v>
      </c>
      <c r="G219" s="124"/>
    </row>
    <row r="220" spans="1:7" x14ac:dyDescent="0.3">
      <c r="A220" s="124" t="s">
        <v>1035</v>
      </c>
      <c r="B220" s="124" t="s">
        <v>1036</v>
      </c>
      <c r="C220" s="124" t="s">
        <v>135</v>
      </c>
      <c r="D220" s="211">
        <v>1</v>
      </c>
      <c r="E220" s="211">
        <v>0</v>
      </c>
      <c r="F220" s="196">
        <v>1.6</v>
      </c>
      <c r="G220" s="124"/>
    </row>
    <row r="221" spans="1:7" x14ac:dyDescent="0.3">
      <c r="A221" s="124" t="s">
        <v>1037</v>
      </c>
      <c r="B221" s="124" t="s">
        <v>1038</v>
      </c>
      <c r="C221" s="124" t="s">
        <v>119</v>
      </c>
      <c r="D221" s="211">
        <v>0.5</v>
      </c>
      <c r="E221" s="211">
        <v>0</v>
      </c>
      <c r="F221" s="196" t="s">
        <v>849</v>
      </c>
      <c r="G221" s="124"/>
    </row>
    <row r="222" spans="1:7" x14ac:dyDescent="0.3">
      <c r="A222" s="124" t="s">
        <v>1039</v>
      </c>
      <c r="B222" s="124" t="s">
        <v>1040</v>
      </c>
      <c r="C222" s="124" t="s">
        <v>127</v>
      </c>
      <c r="D222" s="211">
        <v>0.6</v>
      </c>
      <c r="E222" s="211">
        <v>0</v>
      </c>
      <c r="F222" s="196" t="s">
        <v>1041</v>
      </c>
      <c r="G222" s="124"/>
    </row>
    <row r="223" spans="1:7" x14ac:dyDescent="0.3">
      <c r="A223" s="124" t="s">
        <v>1042</v>
      </c>
      <c r="B223" s="124" t="s">
        <v>1043</v>
      </c>
      <c r="C223" s="124" t="s">
        <v>125</v>
      </c>
      <c r="D223" s="211">
        <v>1</v>
      </c>
      <c r="E223" s="211">
        <v>0</v>
      </c>
      <c r="F223" s="196" t="s">
        <v>595</v>
      </c>
      <c r="G223" s="124"/>
    </row>
    <row r="224" spans="1:7" x14ac:dyDescent="0.3">
      <c r="A224" s="124" t="s">
        <v>1044</v>
      </c>
      <c r="B224" s="124" t="s">
        <v>1045</v>
      </c>
      <c r="C224" s="124" t="s">
        <v>123</v>
      </c>
      <c r="D224" s="211">
        <v>0</v>
      </c>
      <c r="E224" s="211">
        <v>0</v>
      </c>
      <c r="F224" s="196">
        <v>3</v>
      </c>
      <c r="G224" s="124"/>
    </row>
    <row r="225" spans="1:7" x14ac:dyDescent="0.3">
      <c r="A225" s="124"/>
      <c r="B225" s="124" t="s">
        <v>1046</v>
      </c>
      <c r="C225" s="124" t="s">
        <v>123</v>
      </c>
      <c r="D225" s="211">
        <v>1.2</v>
      </c>
      <c r="E225" s="211">
        <v>0</v>
      </c>
      <c r="F225" s="196">
        <v>2.2000000000000002</v>
      </c>
      <c r="G225" s="124"/>
    </row>
    <row r="226" spans="1:7" x14ac:dyDescent="0.3">
      <c r="A226" s="124" t="s">
        <v>1047</v>
      </c>
      <c r="B226" s="124" t="s">
        <v>1048</v>
      </c>
      <c r="C226" s="124" t="s">
        <v>125</v>
      </c>
      <c r="D226" s="211">
        <v>2</v>
      </c>
      <c r="E226" s="211">
        <v>0</v>
      </c>
      <c r="F226" s="196" t="s">
        <v>771</v>
      </c>
      <c r="G226" s="124"/>
    </row>
    <row r="227" spans="1:7" x14ac:dyDescent="0.3">
      <c r="A227" s="124" t="s">
        <v>1049</v>
      </c>
      <c r="B227" s="124" t="s">
        <v>1050</v>
      </c>
      <c r="C227" s="124" t="s">
        <v>125</v>
      </c>
      <c r="D227" s="211">
        <v>0</v>
      </c>
      <c r="E227" s="211">
        <v>0</v>
      </c>
      <c r="F227" s="196">
        <v>3.75</v>
      </c>
      <c r="G227" s="124"/>
    </row>
    <row r="228" spans="1:7" x14ac:dyDescent="0.3">
      <c r="A228" s="124" t="s">
        <v>1051</v>
      </c>
      <c r="B228" s="124" t="s">
        <v>1052</v>
      </c>
      <c r="C228" s="124" t="s">
        <v>119</v>
      </c>
      <c r="D228" s="211">
        <v>4</v>
      </c>
      <c r="E228" s="211" t="s">
        <v>559</v>
      </c>
      <c r="F228" s="196">
        <v>3</v>
      </c>
      <c r="G228" s="124"/>
    </row>
    <row r="229" spans="1:7" x14ac:dyDescent="0.3">
      <c r="A229" s="124"/>
      <c r="B229" s="124" t="s">
        <v>1053</v>
      </c>
      <c r="C229" s="124" t="s">
        <v>119</v>
      </c>
      <c r="D229" s="211">
        <v>0.1</v>
      </c>
      <c r="E229" s="211">
        <v>0</v>
      </c>
      <c r="F229" s="196">
        <v>1</v>
      </c>
      <c r="G229" s="124"/>
    </row>
    <row r="230" spans="1:7" x14ac:dyDescent="0.3">
      <c r="A230" s="124" t="s">
        <v>1054</v>
      </c>
      <c r="B230" s="124" t="s">
        <v>1055</v>
      </c>
      <c r="C230" s="124" t="s">
        <v>129</v>
      </c>
      <c r="D230" s="211">
        <v>2.6</v>
      </c>
      <c r="E230" s="211">
        <v>0</v>
      </c>
      <c r="F230" s="196" t="s">
        <v>623</v>
      </c>
      <c r="G230" s="124"/>
    </row>
    <row r="231" spans="1:7" x14ac:dyDescent="0.3">
      <c r="A231" s="124" t="s">
        <v>1056</v>
      </c>
      <c r="B231" s="124" t="s">
        <v>1057</v>
      </c>
      <c r="C231" s="124" t="s">
        <v>125</v>
      </c>
      <c r="D231" s="211">
        <v>2</v>
      </c>
      <c r="E231" s="211">
        <v>0</v>
      </c>
      <c r="F231" s="196">
        <v>3</v>
      </c>
      <c r="G231" s="124"/>
    </row>
    <row r="232" spans="1:7" x14ac:dyDescent="0.3">
      <c r="A232" s="124" t="s">
        <v>1058</v>
      </c>
      <c r="B232" s="124" t="s">
        <v>1059</v>
      </c>
      <c r="C232" s="124" t="s">
        <v>127</v>
      </c>
      <c r="D232" s="211">
        <v>0</v>
      </c>
      <c r="E232" s="211">
        <v>0</v>
      </c>
      <c r="F232" s="196" t="s">
        <v>1041</v>
      </c>
      <c r="G232" s="124"/>
    </row>
    <row r="233" spans="1:7" x14ac:dyDescent="0.3">
      <c r="A233" s="124" t="s">
        <v>1060</v>
      </c>
      <c r="B233" s="124" t="s">
        <v>1061</v>
      </c>
      <c r="C233" s="124" t="s">
        <v>125</v>
      </c>
      <c r="D233" s="211">
        <v>0</v>
      </c>
      <c r="E233" s="211">
        <v>0</v>
      </c>
      <c r="F233" s="196" t="s">
        <v>595</v>
      </c>
      <c r="G233" s="124"/>
    </row>
    <row r="234" spans="1:7" x14ac:dyDescent="0.3">
      <c r="A234" s="124" t="s">
        <v>1062</v>
      </c>
      <c r="B234" s="124" t="s">
        <v>1063</v>
      </c>
      <c r="C234" s="124" t="s">
        <v>121</v>
      </c>
      <c r="D234" s="211">
        <v>0.6</v>
      </c>
      <c r="E234" s="211">
        <v>0</v>
      </c>
      <c r="F234" s="196" t="s">
        <v>606</v>
      </c>
      <c r="G234" s="124"/>
    </row>
    <row r="235" spans="1:7" x14ac:dyDescent="0.3">
      <c r="A235" s="124" t="s">
        <v>1064</v>
      </c>
      <c r="B235" s="124" t="s">
        <v>1065</v>
      </c>
      <c r="C235" s="124" t="s">
        <v>133</v>
      </c>
      <c r="D235" s="211">
        <v>2.5</v>
      </c>
      <c r="E235" s="211" t="s">
        <v>754</v>
      </c>
      <c r="F235" s="196">
        <v>1</v>
      </c>
      <c r="G235" s="124"/>
    </row>
    <row r="236" spans="1:7" x14ac:dyDescent="0.3">
      <c r="A236" s="124" t="s">
        <v>1066</v>
      </c>
      <c r="B236" s="124" t="s">
        <v>1067</v>
      </c>
      <c r="C236" s="124" t="s">
        <v>133</v>
      </c>
      <c r="D236" s="211">
        <v>0</v>
      </c>
      <c r="E236" s="211">
        <v>0</v>
      </c>
      <c r="F236" s="196">
        <v>2</v>
      </c>
      <c r="G236" s="124"/>
    </row>
    <row r="237" spans="1:7" x14ac:dyDescent="0.3">
      <c r="A237" s="124"/>
      <c r="B237" s="124" t="s">
        <v>1068</v>
      </c>
      <c r="C237" s="124" t="s">
        <v>125</v>
      </c>
      <c r="D237" s="211">
        <v>2.2000000000000002</v>
      </c>
      <c r="E237" s="211">
        <v>0</v>
      </c>
      <c r="F237" s="196">
        <v>2.9</v>
      </c>
      <c r="G237" s="124"/>
    </row>
    <row r="238" spans="1:7" x14ac:dyDescent="0.3">
      <c r="A238" s="124" t="s">
        <v>1069</v>
      </c>
      <c r="B238" s="124" t="s">
        <v>1070</v>
      </c>
      <c r="C238" s="124" t="s">
        <v>121</v>
      </c>
      <c r="D238" s="211">
        <v>0.6</v>
      </c>
      <c r="E238" s="211">
        <v>0</v>
      </c>
      <c r="F238" s="196" t="s">
        <v>598</v>
      </c>
      <c r="G238" s="124"/>
    </row>
    <row r="239" spans="1:7" x14ac:dyDescent="0.3">
      <c r="A239" s="124" t="s">
        <v>609</v>
      </c>
      <c r="B239" s="124" t="s">
        <v>1071</v>
      </c>
      <c r="C239" s="124" t="s">
        <v>135</v>
      </c>
      <c r="D239" s="211">
        <v>2</v>
      </c>
      <c r="E239" s="211">
        <v>0</v>
      </c>
      <c r="F239" s="196" t="s">
        <v>611</v>
      </c>
      <c r="G239" s="124"/>
    </row>
    <row r="240" spans="1:7" x14ac:dyDescent="0.3">
      <c r="A240" s="124" t="s">
        <v>1072</v>
      </c>
      <c r="B240" s="124" t="s">
        <v>1073</v>
      </c>
      <c r="C240" s="124" t="s">
        <v>121</v>
      </c>
      <c r="D240" s="211">
        <v>0.8</v>
      </c>
      <c r="E240" s="211">
        <v>0</v>
      </c>
      <c r="F240" s="196" t="s">
        <v>598</v>
      </c>
      <c r="G240" s="124"/>
    </row>
    <row r="241" spans="1:7" x14ac:dyDescent="0.3">
      <c r="A241" s="124" t="s">
        <v>780</v>
      </c>
      <c r="B241" s="124" t="s">
        <v>1074</v>
      </c>
      <c r="C241" s="124" t="s">
        <v>135</v>
      </c>
      <c r="D241" s="211">
        <v>1</v>
      </c>
      <c r="E241" s="211">
        <v>0</v>
      </c>
      <c r="F241" s="196" t="s">
        <v>611</v>
      </c>
      <c r="G241" s="124"/>
    </row>
    <row r="242" spans="1:7" x14ac:dyDescent="0.3">
      <c r="A242" s="124" t="s">
        <v>1075</v>
      </c>
      <c r="B242" s="124" t="s">
        <v>1076</v>
      </c>
      <c r="C242" s="124" t="s">
        <v>133</v>
      </c>
      <c r="D242" s="211">
        <v>0.3</v>
      </c>
      <c r="E242" s="211">
        <v>0</v>
      </c>
      <c r="F242" s="196" t="s">
        <v>614</v>
      </c>
      <c r="G242" s="124"/>
    </row>
    <row r="243" spans="1:7" x14ac:dyDescent="0.3">
      <c r="A243" s="124" t="s">
        <v>1077</v>
      </c>
      <c r="B243" s="124" t="s">
        <v>1078</v>
      </c>
      <c r="C243" s="124" t="s">
        <v>131</v>
      </c>
      <c r="D243" s="211">
        <v>2.25</v>
      </c>
      <c r="E243" s="211">
        <v>0</v>
      </c>
      <c r="F243" s="196" t="s">
        <v>567</v>
      </c>
      <c r="G243" s="124"/>
    </row>
    <row r="244" spans="1:7" x14ac:dyDescent="0.3">
      <c r="A244" s="124" t="s">
        <v>1079</v>
      </c>
      <c r="B244" s="124" t="s">
        <v>1080</v>
      </c>
      <c r="C244" s="124" t="s">
        <v>119</v>
      </c>
      <c r="D244" s="211">
        <v>1</v>
      </c>
      <c r="E244" s="211">
        <v>0</v>
      </c>
      <c r="F244" s="196" t="s">
        <v>912</v>
      </c>
      <c r="G244" s="124"/>
    </row>
    <row r="245" spans="1:7" x14ac:dyDescent="0.3">
      <c r="A245" s="124" t="s">
        <v>1081</v>
      </c>
      <c r="B245" s="124" t="s">
        <v>1082</v>
      </c>
      <c r="C245" s="124" t="s">
        <v>127</v>
      </c>
      <c r="D245" s="211">
        <v>0</v>
      </c>
      <c r="E245" s="211" t="s">
        <v>1083</v>
      </c>
      <c r="F245" s="196" t="s">
        <v>637</v>
      </c>
      <c r="G245" s="124"/>
    </row>
    <row r="246" spans="1:7" x14ac:dyDescent="0.3">
      <c r="A246" s="124" t="s">
        <v>1084</v>
      </c>
      <c r="B246" s="124" t="s">
        <v>1085</v>
      </c>
      <c r="C246" s="124" t="s">
        <v>133</v>
      </c>
      <c r="D246" s="211">
        <v>1</v>
      </c>
      <c r="E246" s="211">
        <v>0</v>
      </c>
      <c r="F246" s="196" t="s">
        <v>755</v>
      </c>
      <c r="G246" s="124"/>
    </row>
    <row r="247" spans="1:7" x14ac:dyDescent="0.3">
      <c r="A247" s="124" t="s">
        <v>1086</v>
      </c>
      <c r="B247" s="124" t="s">
        <v>1087</v>
      </c>
      <c r="C247" s="124" t="s">
        <v>121</v>
      </c>
      <c r="D247" s="211">
        <v>1</v>
      </c>
      <c r="E247" s="211">
        <v>0</v>
      </c>
      <c r="F247" s="196" t="s">
        <v>598</v>
      </c>
      <c r="G247" s="124"/>
    </row>
    <row r="248" spans="1:7" x14ac:dyDescent="0.3">
      <c r="A248" s="124" t="s">
        <v>1088</v>
      </c>
      <c r="B248" s="124" t="s">
        <v>1089</v>
      </c>
      <c r="C248" s="124" t="s">
        <v>131</v>
      </c>
      <c r="D248" s="211">
        <v>2.6</v>
      </c>
      <c r="E248" s="211">
        <v>0</v>
      </c>
      <c r="F248" s="196" t="s">
        <v>567</v>
      </c>
      <c r="G248" s="124"/>
    </row>
    <row r="249" spans="1:7" x14ac:dyDescent="0.3">
      <c r="A249" s="124" t="s">
        <v>1090</v>
      </c>
      <c r="B249" s="124" t="s">
        <v>1091</v>
      </c>
      <c r="C249" s="124" t="s">
        <v>123</v>
      </c>
      <c r="D249" s="211">
        <v>0.5</v>
      </c>
      <c r="E249" s="211">
        <v>0</v>
      </c>
      <c r="F249" s="196" t="s">
        <v>751</v>
      </c>
      <c r="G249" s="124"/>
    </row>
    <row r="250" spans="1:7" x14ac:dyDescent="0.3">
      <c r="A250" s="124" t="s">
        <v>1092</v>
      </c>
      <c r="B250" s="124" t="s">
        <v>1093</v>
      </c>
      <c r="C250" s="124" t="s">
        <v>121</v>
      </c>
      <c r="D250" s="211">
        <v>2</v>
      </c>
      <c r="E250" s="211" t="s">
        <v>559</v>
      </c>
      <c r="F250" s="196" t="s">
        <v>606</v>
      </c>
      <c r="G250" s="124"/>
    </row>
    <row r="251" spans="1:7" x14ac:dyDescent="0.3">
      <c r="A251" s="124" t="s">
        <v>1094</v>
      </c>
      <c r="B251" s="124" t="s">
        <v>1095</v>
      </c>
      <c r="C251" s="124" t="s">
        <v>129</v>
      </c>
      <c r="D251" s="211">
        <v>0.25</v>
      </c>
      <c r="E251" s="211" t="s">
        <v>577</v>
      </c>
      <c r="F251" s="196" t="s">
        <v>1096</v>
      </c>
      <c r="G251" s="124"/>
    </row>
    <row r="252" spans="1:7" x14ac:dyDescent="0.3">
      <c r="A252" s="124" t="s">
        <v>1097</v>
      </c>
      <c r="B252" s="124" t="s">
        <v>1098</v>
      </c>
      <c r="C252" s="124" t="s">
        <v>121</v>
      </c>
      <c r="D252" s="211">
        <v>1</v>
      </c>
      <c r="E252" s="211">
        <v>0</v>
      </c>
      <c r="F252" s="196" t="s">
        <v>598</v>
      </c>
      <c r="G252" s="124"/>
    </row>
    <row r="253" spans="1:7" x14ac:dyDescent="0.3">
      <c r="A253" s="124" t="s">
        <v>1099</v>
      </c>
      <c r="B253" s="124" t="s">
        <v>1100</v>
      </c>
      <c r="C253" s="124" t="s">
        <v>133</v>
      </c>
      <c r="D253" s="211">
        <v>2</v>
      </c>
      <c r="E253" s="211" t="s">
        <v>714</v>
      </c>
      <c r="F253" s="196" t="s">
        <v>811</v>
      </c>
      <c r="G253" s="124"/>
    </row>
    <row r="254" spans="1:7" x14ac:dyDescent="0.3">
      <c r="A254" s="124" t="s">
        <v>1101</v>
      </c>
      <c r="B254" s="124" t="s">
        <v>1102</v>
      </c>
      <c r="C254" s="124" t="s">
        <v>123</v>
      </c>
      <c r="D254" s="211">
        <v>1.3</v>
      </c>
      <c r="E254" s="211">
        <v>0</v>
      </c>
      <c r="F254" s="196" t="s">
        <v>572</v>
      </c>
      <c r="G254" s="124"/>
    </row>
    <row r="255" spans="1:7" x14ac:dyDescent="0.3">
      <c r="A255" s="124" t="s">
        <v>1103</v>
      </c>
      <c r="B255" s="124" t="s">
        <v>1104</v>
      </c>
      <c r="C255" s="124" t="s">
        <v>127</v>
      </c>
      <c r="D255" s="211">
        <v>0</v>
      </c>
      <c r="E255" s="211">
        <v>0</v>
      </c>
      <c r="F255" s="196" t="s">
        <v>1041</v>
      </c>
      <c r="G255" s="124"/>
    </row>
    <row r="256" spans="1:7" x14ac:dyDescent="0.3">
      <c r="A256" s="124" t="s">
        <v>1105</v>
      </c>
      <c r="B256" s="124" t="s">
        <v>1106</v>
      </c>
      <c r="C256" s="124" t="s">
        <v>133</v>
      </c>
      <c r="D256" s="211">
        <v>0.15</v>
      </c>
      <c r="E256" s="211">
        <v>0</v>
      </c>
      <c r="F256" s="196" t="s">
        <v>755</v>
      </c>
      <c r="G256" s="124"/>
    </row>
    <row r="257" spans="1:7" x14ac:dyDescent="0.3">
      <c r="A257" s="124" t="s">
        <v>1107</v>
      </c>
      <c r="B257" s="124" t="s">
        <v>1108</v>
      </c>
      <c r="C257" s="124" t="s">
        <v>125</v>
      </c>
      <c r="D257" s="211">
        <v>0.8</v>
      </c>
      <c r="E257" s="211" t="s">
        <v>830</v>
      </c>
      <c r="F257" s="196" t="s">
        <v>552</v>
      </c>
      <c r="G257" s="124"/>
    </row>
    <row r="258" spans="1:7" x14ac:dyDescent="0.3">
      <c r="A258" s="124" t="s">
        <v>1109</v>
      </c>
      <c r="B258" s="124" t="s">
        <v>1110</v>
      </c>
      <c r="C258" s="124" t="s">
        <v>133</v>
      </c>
      <c r="D258" s="211">
        <v>0.6</v>
      </c>
      <c r="E258" s="211">
        <v>0</v>
      </c>
      <c r="F258" s="196" t="s">
        <v>581</v>
      </c>
      <c r="G258" s="124"/>
    </row>
    <row r="259" spans="1:7" x14ac:dyDescent="0.3">
      <c r="A259" s="124" t="s">
        <v>1111</v>
      </c>
      <c r="B259" s="124" t="s">
        <v>1112</v>
      </c>
      <c r="C259" s="124" t="s">
        <v>125</v>
      </c>
      <c r="D259" s="211">
        <v>0.2</v>
      </c>
      <c r="E259" s="211">
        <v>0</v>
      </c>
      <c r="F259" s="196" t="s">
        <v>595</v>
      </c>
      <c r="G259" s="124"/>
    </row>
    <row r="260" spans="1:7" x14ac:dyDescent="0.3">
      <c r="A260" s="124" t="s">
        <v>1113</v>
      </c>
      <c r="B260" s="124" t="s">
        <v>1114</v>
      </c>
      <c r="C260" s="124" t="s">
        <v>123</v>
      </c>
      <c r="D260" s="211">
        <v>0.6</v>
      </c>
      <c r="E260" s="211">
        <v>0</v>
      </c>
      <c r="F260" s="196" t="s">
        <v>751</v>
      </c>
      <c r="G260" s="124"/>
    </row>
    <row r="261" spans="1:7" x14ac:dyDescent="0.3">
      <c r="A261" s="124" t="s">
        <v>1115</v>
      </c>
      <c r="B261" s="124" t="s">
        <v>1116</v>
      </c>
      <c r="C261" s="124" t="s">
        <v>121</v>
      </c>
      <c r="D261" s="211">
        <v>0.5</v>
      </c>
      <c r="E261" s="211" t="s">
        <v>603</v>
      </c>
      <c r="F261" s="196" t="s">
        <v>606</v>
      </c>
      <c r="G261" s="124"/>
    </row>
    <row r="262" spans="1:7" x14ac:dyDescent="0.3">
      <c r="A262" s="124" t="s">
        <v>1117</v>
      </c>
      <c r="B262" s="124" t="s">
        <v>1118</v>
      </c>
      <c r="C262" s="124" t="s">
        <v>127</v>
      </c>
      <c r="D262" s="211">
        <v>1.1000000000000001</v>
      </c>
      <c r="E262" s="211">
        <v>0</v>
      </c>
      <c r="F262" s="196" t="s">
        <v>1119</v>
      </c>
      <c r="G262" s="124"/>
    </row>
    <row r="263" spans="1:7" x14ac:dyDescent="0.3">
      <c r="A263" s="124" t="s">
        <v>1120</v>
      </c>
      <c r="B263" s="124" t="s">
        <v>1121</v>
      </c>
      <c r="C263" s="124" t="s">
        <v>123</v>
      </c>
      <c r="D263" s="211">
        <v>1</v>
      </c>
      <c r="E263" s="211" t="s">
        <v>682</v>
      </c>
      <c r="F263" s="196" t="s">
        <v>751</v>
      </c>
      <c r="G263" s="124"/>
    </row>
    <row r="264" spans="1:7" x14ac:dyDescent="0.3">
      <c r="A264" s="124" t="s">
        <v>1122</v>
      </c>
      <c r="B264" s="124" t="s">
        <v>1123</v>
      </c>
      <c r="C264" s="124" t="s">
        <v>135</v>
      </c>
      <c r="D264" s="211">
        <v>1</v>
      </c>
      <c r="E264" s="211">
        <v>0</v>
      </c>
      <c r="F264" s="196" t="s">
        <v>990</v>
      </c>
      <c r="G264" s="124"/>
    </row>
    <row r="265" spans="1:7" x14ac:dyDescent="0.3">
      <c r="A265" s="124" t="s">
        <v>1124</v>
      </c>
      <c r="B265" s="124" t="s">
        <v>1125</v>
      </c>
      <c r="C265" s="124" t="s">
        <v>121</v>
      </c>
      <c r="D265" s="211">
        <v>3</v>
      </c>
      <c r="E265" s="211">
        <v>0</v>
      </c>
      <c r="F265" s="196" t="s">
        <v>944</v>
      </c>
      <c r="G265" s="124"/>
    </row>
    <row r="266" spans="1:7" x14ac:dyDescent="0.3">
      <c r="A266" s="124" t="s">
        <v>1126</v>
      </c>
      <c r="B266" s="124" t="s">
        <v>1127</v>
      </c>
      <c r="C266" s="124" t="s">
        <v>123</v>
      </c>
      <c r="D266" s="211">
        <v>0</v>
      </c>
      <c r="E266" s="211">
        <v>0</v>
      </c>
      <c r="F266" s="196" t="s">
        <v>751</v>
      </c>
      <c r="G266" s="124"/>
    </row>
    <row r="267" spans="1:7" x14ac:dyDescent="0.3">
      <c r="A267" s="124" t="s">
        <v>1128</v>
      </c>
      <c r="B267" s="124" t="s">
        <v>1129</v>
      </c>
      <c r="C267" s="124" t="s">
        <v>133</v>
      </c>
      <c r="D267" s="211">
        <v>2.4</v>
      </c>
      <c r="E267" s="211" t="s">
        <v>682</v>
      </c>
      <c r="F267" s="196" t="s">
        <v>556</v>
      </c>
      <c r="G267" s="124"/>
    </row>
    <row r="268" spans="1:7" x14ac:dyDescent="0.3">
      <c r="A268" s="124" t="s">
        <v>1130</v>
      </c>
      <c r="B268" s="124" t="s">
        <v>1131</v>
      </c>
      <c r="C268" s="124" t="s">
        <v>123</v>
      </c>
      <c r="D268" s="211">
        <v>2</v>
      </c>
      <c r="E268" s="211">
        <v>0</v>
      </c>
      <c r="F268" s="196" t="s">
        <v>572</v>
      </c>
      <c r="G268" s="124"/>
    </row>
    <row r="269" spans="1:7" x14ac:dyDescent="0.3">
      <c r="A269" s="124" t="s">
        <v>1132</v>
      </c>
      <c r="B269" s="124" t="s">
        <v>1133</v>
      </c>
      <c r="C269" s="124" t="s">
        <v>133</v>
      </c>
      <c r="D269" s="211">
        <v>0.2</v>
      </c>
      <c r="E269" s="211">
        <v>0</v>
      </c>
      <c r="F269" s="196" t="s">
        <v>556</v>
      </c>
      <c r="G269" s="124"/>
    </row>
    <row r="270" spans="1:7" x14ac:dyDescent="0.3">
      <c r="A270" s="124" t="s">
        <v>1134</v>
      </c>
      <c r="B270" s="124" t="s">
        <v>1135</v>
      </c>
      <c r="C270" s="124" t="s">
        <v>127</v>
      </c>
      <c r="D270" s="211">
        <v>7</v>
      </c>
      <c r="E270" s="211">
        <v>0</v>
      </c>
      <c r="F270" s="196">
        <v>4</v>
      </c>
      <c r="G270" s="124"/>
    </row>
    <row r="271" spans="1:7" x14ac:dyDescent="0.3">
      <c r="A271" s="124" t="s">
        <v>1136</v>
      </c>
      <c r="B271" s="124" t="s">
        <v>1137</v>
      </c>
      <c r="C271" s="124" t="s">
        <v>133</v>
      </c>
      <c r="D271" s="211">
        <v>0</v>
      </c>
      <c r="E271" s="211">
        <v>0</v>
      </c>
      <c r="F271" s="196" t="s">
        <v>614</v>
      </c>
      <c r="G271" s="124"/>
    </row>
    <row r="272" spans="1:7" x14ac:dyDescent="0.3">
      <c r="A272" s="124" t="s">
        <v>1138</v>
      </c>
      <c r="B272" s="124" t="s">
        <v>1139</v>
      </c>
      <c r="C272" s="124" t="s">
        <v>127</v>
      </c>
      <c r="D272" s="211">
        <v>1</v>
      </c>
      <c r="E272" s="211" t="s">
        <v>628</v>
      </c>
      <c r="F272" s="196" t="s">
        <v>1041</v>
      </c>
      <c r="G272" s="124"/>
    </row>
    <row r="273" spans="1:7" x14ac:dyDescent="0.3">
      <c r="A273" s="124" t="s">
        <v>1140</v>
      </c>
      <c r="B273" s="124" t="s">
        <v>1141</v>
      </c>
      <c r="C273" s="124" t="s">
        <v>135</v>
      </c>
      <c r="D273" s="211">
        <v>1.35</v>
      </c>
      <c r="E273" s="211" t="s">
        <v>1142</v>
      </c>
      <c r="F273" s="196">
        <v>4.5</v>
      </c>
      <c r="G273" s="124"/>
    </row>
    <row r="274" spans="1:7" x14ac:dyDescent="0.3">
      <c r="A274" s="124" t="s">
        <v>1143</v>
      </c>
      <c r="B274" s="124" t="s">
        <v>1144</v>
      </c>
      <c r="C274" s="124" t="s">
        <v>133</v>
      </c>
      <c r="D274" s="211">
        <v>0.75</v>
      </c>
      <c r="E274" s="211" t="s">
        <v>1145</v>
      </c>
      <c r="F274" s="196" t="s">
        <v>560</v>
      </c>
      <c r="G274" s="124"/>
    </row>
    <row r="275" spans="1:7" x14ac:dyDescent="0.3">
      <c r="A275" s="124" t="s">
        <v>1146</v>
      </c>
      <c r="B275" s="124" t="s">
        <v>1147</v>
      </c>
      <c r="C275" s="124" t="s">
        <v>129</v>
      </c>
      <c r="D275" s="211">
        <v>2.1</v>
      </c>
      <c r="E275" s="211" t="s">
        <v>714</v>
      </c>
      <c r="F275" s="196" t="s">
        <v>654</v>
      </c>
      <c r="G275" s="124"/>
    </row>
    <row r="276" spans="1:7" x14ac:dyDescent="0.3">
      <c r="A276" s="124" t="s">
        <v>1148</v>
      </c>
      <c r="B276" s="124" t="s">
        <v>1149</v>
      </c>
      <c r="C276" s="124" t="s">
        <v>125</v>
      </c>
      <c r="D276" s="211">
        <v>1.8</v>
      </c>
      <c r="E276" s="211" t="s">
        <v>834</v>
      </c>
      <c r="F276" s="196" t="s">
        <v>547</v>
      </c>
      <c r="G276" s="124"/>
    </row>
    <row r="277" spans="1:7" x14ac:dyDescent="0.3">
      <c r="A277" s="124"/>
      <c r="B277" s="124" t="s">
        <v>1150</v>
      </c>
      <c r="C277" s="124" t="s">
        <v>133</v>
      </c>
      <c r="D277" s="211">
        <v>3</v>
      </c>
      <c r="E277" s="211" t="s">
        <v>948</v>
      </c>
      <c r="F277" s="196"/>
      <c r="G277" s="124"/>
    </row>
    <row r="278" spans="1:7" x14ac:dyDescent="0.3">
      <c r="A278" s="124" t="s">
        <v>1151</v>
      </c>
      <c r="B278" s="124" t="s">
        <v>1152</v>
      </c>
      <c r="C278" s="124" t="s">
        <v>135</v>
      </c>
      <c r="D278" s="211">
        <v>2.2999999999999998</v>
      </c>
      <c r="E278" s="211" t="s">
        <v>754</v>
      </c>
      <c r="F278" s="196">
        <v>1.25</v>
      </c>
      <c r="G278" s="124"/>
    </row>
    <row r="279" spans="1:7" x14ac:dyDescent="0.3">
      <c r="A279" s="124" t="s">
        <v>1153</v>
      </c>
      <c r="B279" s="124" t="s">
        <v>1154</v>
      </c>
      <c r="C279" s="124" t="s">
        <v>135</v>
      </c>
      <c r="D279" s="211">
        <v>1.2</v>
      </c>
      <c r="E279" s="211">
        <v>0</v>
      </c>
      <c r="F279" s="196" t="s">
        <v>792</v>
      </c>
      <c r="G279" s="124"/>
    </row>
    <row r="280" spans="1:7" x14ac:dyDescent="0.3">
      <c r="A280" s="124" t="s">
        <v>1155</v>
      </c>
      <c r="B280" s="124" t="s">
        <v>1156</v>
      </c>
      <c r="C280" s="124" t="s">
        <v>125</v>
      </c>
      <c r="D280" s="211">
        <v>0.5</v>
      </c>
      <c r="E280" s="211">
        <v>0</v>
      </c>
      <c r="F280" s="196" t="s">
        <v>800</v>
      </c>
      <c r="G280" s="124"/>
    </row>
    <row r="281" spans="1:7" x14ac:dyDescent="0.3">
      <c r="A281" s="124" t="s">
        <v>1157</v>
      </c>
      <c r="B281" s="124" t="s">
        <v>1158</v>
      </c>
      <c r="C281" s="124" t="s">
        <v>125</v>
      </c>
      <c r="D281" s="211">
        <v>1.45</v>
      </c>
      <c r="E281" s="211">
        <v>0</v>
      </c>
      <c r="F281" s="196" t="s">
        <v>1030</v>
      </c>
      <c r="G281" s="124"/>
    </row>
    <row r="282" spans="1:7" x14ac:dyDescent="0.3">
      <c r="A282" s="124" t="s">
        <v>1159</v>
      </c>
      <c r="B282" s="124" t="s">
        <v>1160</v>
      </c>
      <c r="C282" s="124" t="s">
        <v>121</v>
      </c>
      <c r="D282" s="211">
        <v>1</v>
      </c>
      <c r="E282" s="211">
        <v>0</v>
      </c>
      <c r="F282" s="196" t="s">
        <v>544</v>
      </c>
      <c r="G282" s="124"/>
    </row>
    <row r="283" spans="1:7" x14ac:dyDescent="0.3">
      <c r="A283" s="124" t="s">
        <v>1161</v>
      </c>
      <c r="B283" s="124" t="s">
        <v>1162</v>
      </c>
      <c r="C283" s="124" t="s">
        <v>129</v>
      </c>
      <c r="D283" s="211">
        <v>2.5</v>
      </c>
      <c r="E283" s="211">
        <v>0</v>
      </c>
      <c r="F283" s="196" t="s">
        <v>623</v>
      </c>
      <c r="G283" s="124"/>
    </row>
    <row r="284" spans="1:7" x14ac:dyDescent="0.3">
      <c r="A284" s="124" t="s">
        <v>1163</v>
      </c>
      <c r="B284" s="124" t="s">
        <v>1164</v>
      </c>
      <c r="C284" s="124" t="s">
        <v>125</v>
      </c>
      <c r="D284" s="211">
        <v>3.3</v>
      </c>
      <c r="E284" s="211" t="s">
        <v>834</v>
      </c>
      <c r="F284" s="196" t="s">
        <v>771</v>
      </c>
      <c r="G284" s="124"/>
    </row>
    <row r="285" spans="1:7" x14ac:dyDescent="0.3">
      <c r="A285" s="124" t="s">
        <v>1165</v>
      </c>
      <c r="B285" s="124" t="s">
        <v>1166</v>
      </c>
      <c r="C285" s="124" t="s">
        <v>133</v>
      </c>
      <c r="D285" s="211">
        <v>2</v>
      </c>
      <c r="E285" s="211">
        <v>0</v>
      </c>
      <c r="F285" s="196" t="s">
        <v>683</v>
      </c>
      <c r="G285" s="124"/>
    </row>
    <row r="286" spans="1:7" x14ac:dyDescent="0.3">
      <c r="A286" s="124" t="s">
        <v>1167</v>
      </c>
      <c r="B286" s="124" t="s">
        <v>1168</v>
      </c>
      <c r="C286" s="124" t="s">
        <v>121</v>
      </c>
      <c r="D286" s="211">
        <v>0.02</v>
      </c>
      <c r="E286" s="211">
        <v>0</v>
      </c>
      <c r="F286" s="196" t="s">
        <v>598</v>
      </c>
      <c r="G286" s="124"/>
    </row>
    <row r="287" spans="1:7" x14ac:dyDescent="0.3">
      <c r="A287" s="124" t="s">
        <v>1169</v>
      </c>
      <c r="B287" s="124" t="s">
        <v>1170</v>
      </c>
      <c r="C287" s="124" t="s">
        <v>135</v>
      </c>
      <c r="D287" s="211">
        <v>2.2000000000000002</v>
      </c>
      <c r="E287" s="211">
        <v>0</v>
      </c>
      <c r="F287" s="196" t="s">
        <v>990</v>
      </c>
      <c r="G287" s="124"/>
    </row>
    <row r="288" spans="1:7" x14ac:dyDescent="0.3">
      <c r="A288" s="124" t="s">
        <v>1171</v>
      </c>
      <c r="B288" s="124" t="s">
        <v>1172</v>
      </c>
      <c r="C288" s="124" t="s">
        <v>127</v>
      </c>
      <c r="D288" s="211">
        <v>0.2</v>
      </c>
      <c r="E288" s="211">
        <v>0</v>
      </c>
      <c r="F288" s="196" t="s">
        <v>661</v>
      </c>
      <c r="G288" s="124"/>
    </row>
    <row r="289" spans="1:7" x14ac:dyDescent="0.3">
      <c r="A289" s="124" t="s">
        <v>1173</v>
      </c>
      <c r="B289" s="124" t="s">
        <v>1174</v>
      </c>
      <c r="C289" s="124" t="s">
        <v>119</v>
      </c>
      <c r="D289" s="211">
        <v>1</v>
      </c>
      <c r="E289" s="211">
        <v>0</v>
      </c>
      <c r="F289" s="196" t="s">
        <v>849</v>
      </c>
      <c r="G289" s="124"/>
    </row>
    <row r="290" spans="1:7" x14ac:dyDescent="0.3">
      <c r="A290" s="124" t="s">
        <v>1175</v>
      </c>
      <c r="B290" s="124" t="s">
        <v>1176</v>
      </c>
      <c r="C290" s="124" t="s">
        <v>129</v>
      </c>
      <c r="D290" s="211">
        <v>0.25</v>
      </c>
      <c r="E290" s="211">
        <v>0</v>
      </c>
      <c r="F290" s="196" t="s">
        <v>673</v>
      </c>
      <c r="G290" s="124"/>
    </row>
    <row r="291" spans="1:7" x14ac:dyDescent="0.3">
      <c r="A291" s="124" t="s">
        <v>1177</v>
      </c>
      <c r="B291" s="124" t="s">
        <v>1178</v>
      </c>
      <c r="C291" s="124" t="s">
        <v>131</v>
      </c>
      <c r="D291" s="211">
        <v>5</v>
      </c>
      <c r="E291" s="211" t="s">
        <v>590</v>
      </c>
      <c r="F291" s="196">
        <v>1</v>
      </c>
      <c r="G291" s="124"/>
    </row>
    <row r="292" spans="1:7" x14ac:dyDescent="0.3">
      <c r="A292" s="124" t="s">
        <v>1179</v>
      </c>
      <c r="B292" s="124" t="s">
        <v>1180</v>
      </c>
      <c r="C292" s="124" t="s">
        <v>133</v>
      </c>
      <c r="D292" s="211">
        <v>0.15</v>
      </c>
      <c r="E292" s="211">
        <v>0</v>
      </c>
      <c r="F292" s="196" t="s">
        <v>755</v>
      </c>
      <c r="G292" s="124"/>
    </row>
    <row r="293" spans="1:7" x14ac:dyDescent="0.3">
      <c r="A293" s="124" t="s">
        <v>1181</v>
      </c>
      <c r="B293" s="124" t="s">
        <v>1182</v>
      </c>
      <c r="C293" s="124" t="s">
        <v>129</v>
      </c>
      <c r="D293" s="211">
        <v>1.9</v>
      </c>
      <c r="E293" s="211" t="s">
        <v>682</v>
      </c>
      <c r="F293" s="196">
        <v>1</v>
      </c>
      <c r="G293" s="124"/>
    </row>
    <row r="294" spans="1:7" x14ac:dyDescent="0.3">
      <c r="A294" s="124" t="s">
        <v>839</v>
      </c>
      <c r="B294" s="124" t="s">
        <v>1183</v>
      </c>
      <c r="C294" s="124" t="s">
        <v>129</v>
      </c>
      <c r="D294" s="211">
        <v>1.8</v>
      </c>
      <c r="E294" s="211">
        <v>0</v>
      </c>
      <c r="F294" s="196" t="s">
        <v>564</v>
      </c>
      <c r="G294" s="124"/>
    </row>
    <row r="295" spans="1:7" x14ac:dyDescent="0.3">
      <c r="A295" s="124" t="s">
        <v>1184</v>
      </c>
      <c r="B295" s="124" t="s">
        <v>1185</v>
      </c>
      <c r="C295" s="124" t="s">
        <v>121</v>
      </c>
      <c r="D295" s="211">
        <v>1</v>
      </c>
      <c r="E295" s="211">
        <v>0</v>
      </c>
      <c r="F295" s="196" t="s">
        <v>944</v>
      </c>
      <c r="G295" s="124"/>
    </row>
    <row r="296" spans="1:7" x14ac:dyDescent="0.3">
      <c r="A296" s="124" t="s">
        <v>1186</v>
      </c>
      <c r="B296" s="124" t="s">
        <v>1187</v>
      </c>
      <c r="C296" s="124" t="s">
        <v>127</v>
      </c>
      <c r="D296" s="211">
        <v>0.4</v>
      </c>
      <c r="E296" s="211" t="s">
        <v>555</v>
      </c>
      <c r="F296" s="196" t="s">
        <v>661</v>
      </c>
      <c r="G296" s="124"/>
    </row>
    <row r="297" spans="1:7" x14ac:dyDescent="0.3">
      <c r="A297" s="124" t="s">
        <v>1188</v>
      </c>
      <c r="B297" s="124" t="s">
        <v>1189</v>
      </c>
      <c r="C297" s="124" t="s">
        <v>127</v>
      </c>
      <c r="D297" s="211">
        <v>0</v>
      </c>
      <c r="E297" s="211">
        <v>0</v>
      </c>
      <c r="F297" s="196">
        <v>2</v>
      </c>
      <c r="G297" s="124"/>
    </row>
    <row r="298" spans="1:7" x14ac:dyDescent="0.3">
      <c r="A298" s="124" t="s">
        <v>1190</v>
      </c>
      <c r="B298" s="124" t="s">
        <v>1191</v>
      </c>
      <c r="C298" s="124" t="s">
        <v>127</v>
      </c>
      <c r="D298" s="211">
        <v>1.1499999999999999</v>
      </c>
      <c r="E298" s="211">
        <v>0</v>
      </c>
      <c r="F298" s="196" t="s">
        <v>661</v>
      </c>
      <c r="G298" s="124"/>
    </row>
    <row r="299" spans="1:7" x14ac:dyDescent="0.3">
      <c r="A299" s="124" t="s">
        <v>1192</v>
      </c>
      <c r="B299" s="124" t="s">
        <v>1193</v>
      </c>
      <c r="C299" s="124" t="s">
        <v>129</v>
      </c>
      <c r="D299" s="211">
        <v>0.01</v>
      </c>
      <c r="E299" s="211">
        <v>0</v>
      </c>
      <c r="F299" s="196" t="s">
        <v>1194</v>
      </c>
      <c r="G299" s="124"/>
    </row>
    <row r="300" spans="1:7" x14ac:dyDescent="0.3">
      <c r="A300" s="124" t="s">
        <v>1195</v>
      </c>
      <c r="B300" s="124" t="s">
        <v>1196</v>
      </c>
      <c r="C300" s="124" t="s">
        <v>121</v>
      </c>
      <c r="D300" s="211">
        <v>3</v>
      </c>
      <c r="E300" s="211" t="s">
        <v>678</v>
      </c>
      <c r="F300" s="196" t="s">
        <v>606</v>
      </c>
      <c r="G300" s="124"/>
    </row>
    <row r="301" spans="1:7" x14ac:dyDescent="0.3">
      <c r="A301" s="124" t="s">
        <v>1197</v>
      </c>
      <c r="B301" s="124" t="s">
        <v>1198</v>
      </c>
      <c r="C301" s="124" t="s">
        <v>119</v>
      </c>
      <c r="D301" s="211">
        <v>2</v>
      </c>
      <c r="E301" s="211">
        <v>0</v>
      </c>
      <c r="F301" s="196" t="s">
        <v>892</v>
      </c>
      <c r="G301" s="124"/>
    </row>
    <row r="302" spans="1:7" x14ac:dyDescent="0.3">
      <c r="A302" s="124" t="s">
        <v>1199</v>
      </c>
      <c r="B302" s="124" t="s">
        <v>1200</v>
      </c>
      <c r="C302" s="124" t="s">
        <v>127</v>
      </c>
      <c r="D302" s="211">
        <v>2.7</v>
      </c>
      <c r="E302" s="211" t="s">
        <v>1201</v>
      </c>
      <c r="F302" s="196" t="s">
        <v>1041</v>
      </c>
      <c r="G302" s="124"/>
    </row>
    <row r="303" spans="1:7" x14ac:dyDescent="0.3">
      <c r="A303" s="124" t="s">
        <v>1202</v>
      </c>
      <c r="B303" s="124" t="s">
        <v>1203</v>
      </c>
      <c r="C303" s="124" t="s">
        <v>135</v>
      </c>
      <c r="D303" s="211">
        <v>1.8</v>
      </c>
      <c r="E303" s="211" t="s">
        <v>628</v>
      </c>
      <c r="F303" s="196" t="s">
        <v>679</v>
      </c>
      <c r="G303" s="124"/>
    </row>
    <row r="304" spans="1:7" x14ac:dyDescent="0.3">
      <c r="A304" s="124" t="s">
        <v>1204</v>
      </c>
      <c r="B304" s="124" t="s">
        <v>1205</v>
      </c>
      <c r="C304" s="124" t="s">
        <v>129</v>
      </c>
      <c r="D304" s="211">
        <v>2</v>
      </c>
      <c r="E304" s="211">
        <v>0</v>
      </c>
      <c r="F304" s="196" t="s">
        <v>564</v>
      </c>
      <c r="G304" s="124"/>
    </row>
    <row r="305" spans="1:7" x14ac:dyDescent="0.3">
      <c r="A305" s="124" t="s">
        <v>1206</v>
      </c>
      <c r="B305" s="124" t="s">
        <v>1207</v>
      </c>
      <c r="C305" s="124" t="s">
        <v>129</v>
      </c>
      <c r="D305" s="211">
        <v>1</v>
      </c>
      <c r="E305" s="211">
        <v>0</v>
      </c>
      <c r="F305" s="196">
        <v>13</v>
      </c>
      <c r="G305" s="124"/>
    </row>
    <row r="306" spans="1:7" x14ac:dyDescent="0.3">
      <c r="A306" s="124" t="s">
        <v>1208</v>
      </c>
      <c r="B306" s="124" t="s">
        <v>1209</v>
      </c>
      <c r="C306" s="124" t="s">
        <v>119</v>
      </c>
      <c r="D306" s="211">
        <v>3.8</v>
      </c>
      <c r="E306" s="211" t="s">
        <v>707</v>
      </c>
      <c r="F306" s="196" t="s">
        <v>849</v>
      </c>
      <c r="G306" s="124"/>
    </row>
    <row r="307" spans="1:7" x14ac:dyDescent="0.3">
      <c r="A307" s="124" t="s">
        <v>1210</v>
      </c>
      <c r="B307" s="124" t="s">
        <v>1211</v>
      </c>
      <c r="C307" s="124" t="s">
        <v>133</v>
      </c>
      <c r="D307" s="211">
        <v>0.4</v>
      </c>
      <c r="E307" s="211">
        <v>0</v>
      </c>
      <c r="F307" s="196">
        <v>8.5</v>
      </c>
      <c r="G307" s="124"/>
    </row>
    <row r="308" spans="1:7" x14ac:dyDescent="0.3">
      <c r="A308" s="124" t="s">
        <v>1212</v>
      </c>
      <c r="B308" s="124" t="s">
        <v>1213</v>
      </c>
      <c r="C308" s="124" t="s">
        <v>133</v>
      </c>
      <c r="D308" s="211">
        <v>0.1</v>
      </c>
      <c r="E308" s="211">
        <v>0</v>
      </c>
      <c r="F308" s="196" t="s">
        <v>755</v>
      </c>
      <c r="G308" s="124"/>
    </row>
    <row r="309" spans="1:7" x14ac:dyDescent="0.3">
      <c r="A309" s="124" t="s">
        <v>1214</v>
      </c>
      <c r="B309" s="124" t="s">
        <v>1215</v>
      </c>
      <c r="C309" s="124" t="s">
        <v>131</v>
      </c>
      <c r="D309" s="211">
        <v>1</v>
      </c>
      <c r="E309" s="211">
        <v>0</v>
      </c>
      <c r="F309" s="196" t="s">
        <v>567</v>
      </c>
      <c r="G309" s="124"/>
    </row>
    <row r="310" spans="1:7" x14ac:dyDescent="0.3">
      <c r="A310" s="124" t="s">
        <v>1216</v>
      </c>
      <c r="B310" s="124" t="s">
        <v>1217</v>
      </c>
      <c r="C310" s="124" t="s">
        <v>133</v>
      </c>
      <c r="D310" s="211">
        <v>2</v>
      </c>
      <c r="E310" s="211" t="s">
        <v>719</v>
      </c>
      <c r="F310" s="196" t="s">
        <v>556</v>
      </c>
      <c r="G310" s="124"/>
    </row>
    <row r="311" spans="1:7" x14ac:dyDescent="0.3">
      <c r="A311" s="124" t="s">
        <v>1218</v>
      </c>
      <c r="B311" s="124" t="s">
        <v>1219</v>
      </c>
      <c r="C311" s="124" t="s">
        <v>135</v>
      </c>
      <c r="D311" s="211">
        <v>1.4</v>
      </c>
      <c r="E311" s="211" t="s">
        <v>682</v>
      </c>
      <c r="F311" s="196" t="s">
        <v>1220</v>
      </c>
      <c r="G311" s="124"/>
    </row>
    <row r="312" spans="1:7" x14ac:dyDescent="0.3">
      <c r="A312" s="124" t="s">
        <v>1221</v>
      </c>
      <c r="B312" s="124" t="s">
        <v>1222</v>
      </c>
      <c r="C312" s="124" t="s">
        <v>121</v>
      </c>
      <c r="D312" s="211">
        <v>0.2</v>
      </c>
      <c r="E312" s="211">
        <v>0</v>
      </c>
      <c r="F312" s="196" t="s">
        <v>606</v>
      </c>
      <c r="G312" s="124"/>
    </row>
    <row r="313" spans="1:7" x14ac:dyDescent="0.3">
      <c r="A313" s="124" t="s">
        <v>1223</v>
      </c>
      <c r="B313" s="124" t="s">
        <v>1224</v>
      </c>
      <c r="C313" s="124" t="s">
        <v>127</v>
      </c>
      <c r="D313" s="211">
        <v>0.16</v>
      </c>
      <c r="E313" s="211">
        <v>0</v>
      </c>
      <c r="F313" s="196" t="s">
        <v>661</v>
      </c>
      <c r="G313" s="124"/>
    </row>
    <row r="314" spans="1:7" x14ac:dyDescent="0.3">
      <c r="A314" s="124" t="s">
        <v>1225</v>
      </c>
      <c r="B314" s="124" t="s">
        <v>1226</v>
      </c>
      <c r="C314" s="124" t="s">
        <v>133</v>
      </c>
      <c r="D314" s="211">
        <v>0.6</v>
      </c>
      <c r="E314" s="211">
        <v>0</v>
      </c>
      <c r="F314" s="196" t="s">
        <v>755</v>
      </c>
      <c r="G314" s="124"/>
    </row>
    <row r="315" spans="1:7" x14ac:dyDescent="0.3">
      <c r="A315" s="124" t="s">
        <v>1227</v>
      </c>
      <c r="B315" s="124" t="s">
        <v>1228</v>
      </c>
      <c r="C315" s="124" t="s">
        <v>135</v>
      </c>
      <c r="D315" s="211">
        <v>1.1000000000000001</v>
      </c>
      <c r="E315" s="211">
        <v>0</v>
      </c>
      <c r="F315" s="196" t="s">
        <v>990</v>
      </c>
      <c r="G315" s="124"/>
    </row>
    <row r="316" spans="1:7" x14ac:dyDescent="0.3">
      <c r="A316" s="124" t="s">
        <v>1229</v>
      </c>
      <c r="B316" s="124" t="s">
        <v>1230</v>
      </c>
      <c r="C316" s="124" t="s">
        <v>135</v>
      </c>
      <c r="D316" s="211">
        <v>1.4</v>
      </c>
      <c r="E316" s="211">
        <v>0</v>
      </c>
      <c r="F316" s="196" t="s">
        <v>792</v>
      </c>
      <c r="G316" s="124"/>
    </row>
    <row r="317" spans="1:7" x14ac:dyDescent="0.3">
      <c r="A317" s="124" t="s">
        <v>1231</v>
      </c>
      <c r="B317" s="124" t="s">
        <v>1232</v>
      </c>
      <c r="C317" s="124" t="s">
        <v>127</v>
      </c>
      <c r="D317" s="211">
        <v>2</v>
      </c>
      <c r="E317" s="211" t="s">
        <v>682</v>
      </c>
      <c r="F317" s="196" t="s">
        <v>1233</v>
      </c>
      <c r="G317" s="124"/>
    </row>
    <row r="318" spans="1:7" x14ac:dyDescent="0.3">
      <c r="A318" s="124" t="s">
        <v>1234</v>
      </c>
      <c r="B318" s="124" t="s">
        <v>1235</v>
      </c>
      <c r="C318" s="124" t="s">
        <v>129</v>
      </c>
      <c r="D318" s="211">
        <v>0.25</v>
      </c>
      <c r="E318" s="211" t="s">
        <v>577</v>
      </c>
      <c r="F318" s="196" t="s">
        <v>578</v>
      </c>
      <c r="G318" s="124"/>
    </row>
    <row r="319" spans="1:7" x14ac:dyDescent="0.3">
      <c r="A319" s="124" t="s">
        <v>1236</v>
      </c>
      <c r="B319" s="124" t="s">
        <v>1237</v>
      </c>
      <c r="C319" s="124" t="s">
        <v>133</v>
      </c>
      <c r="D319" s="211">
        <v>2</v>
      </c>
      <c r="E319" s="211">
        <v>0</v>
      </c>
      <c r="F319" s="196" t="s">
        <v>581</v>
      </c>
      <c r="G319" s="124"/>
    </row>
    <row r="320" spans="1:7" x14ac:dyDescent="0.3">
      <c r="A320" s="124" t="s">
        <v>1238</v>
      </c>
      <c r="B320" s="124" t="s">
        <v>1239</v>
      </c>
      <c r="C320" s="124" t="s">
        <v>135</v>
      </c>
      <c r="D320" s="211">
        <v>1</v>
      </c>
      <c r="E320" s="211">
        <v>0</v>
      </c>
      <c r="F320" s="196" t="s">
        <v>1240</v>
      </c>
      <c r="G320" s="124"/>
    </row>
    <row r="321" spans="1:7" x14ac:dyDescent="0.3">
      <c r="A321" s="124" t="s">
        <v>1241</v>
      </c>
      <c r="B321" s="124" t="s">
        <v>1242</v>
      </c>
      <c r="C321" s="124" t="s">
        <v>133</v>
      </c>
      <c r="D321" s="211">
        <v>2</v>
      </c>
      <c r="E321" s="211" t="s">
        <v>555</v>
      </c>
      <c r="F321" s="196" t="s">
        <v>556</v>
      </c>
      <c r="G321" s="124"/>
    </row>
    <row r="322" spans="1:7" x14ac:dyDescent="0.3">
      <c r="A322" s="124" t="s">
        <v>1243</v>
      </c>
      <c r="B322" s="124" t="s">
        <v>1244</v>
      </c>
      <c r="C322" s="124" t="s">
        <v>133</v>
      </c>
      <c r="D322" s="211">
        <v>2.8</v>
      </c>
      <c r="E322" s="211">
        <v>0</v>
      </c>
      <c r="F322" s="196" t="s">
        <v>811</v>
      </c>
      <c r="G322" s="124"/>
    </row>
    <row r="323" spans="1:7" x14ac:dyDescent="0.3">
      <c r="A323" s="124" t="s">
        <v>1245</v>
      </c>
      <c r="B323" s="124" t="s">
        <v>1246</v>
      </c>
      <c r="C323" s="124" t="s">
        <v>129</v>
      </c>
      <c r="D323" s="211">
        <v>0.5</v>
      </c>
      <c r="E323" s="211" t="s">
        <v>719</v>
      </c>
      <c r="F323" s="196" t="s">
        <v>762</v>
      </c>
      <c r="G323" s="124"/>
    </row>
    <row r="324" spans="1:7" x14ac:dyDescent="0.3">
      <c r="A324" s="124" t="s">
        <v>1247</v>
      </c>
      <c r="B324" s="124" t="s">
        <v>1248</v>
      </c>
      <c r="C324" s="124" t="s">
        <v>129</v>
      </c>
      <c r="D324" s="211">
        <v>0.25</v>
      </c>
      <c r="E324" s="211" t="s">
        <v>830</v>
      </c>
      <c r="F324" s="196" t="s">
        <v>578</v>
      </c>
      <c r="G324" s="124"/>
    </row>
    <row r="325" spans="1:7" x14ac:dyDescent="0.3">
      <c r="A325" s="124" t="s">
        <v>1249</v>
      </c>
      <c r="B325" s="124" t="s">
        <v>1250</v>
      </c>
      <c r="C325" s="124" t="s">
        <v>133</v>
      </c>
      <c r="D325" s="211">
        <v>0.4</v>
      </c>
      <c r="E325" s="211" t="s">
        <v>682</v>
      </c>
      <c r="F325" s="196" t="s">
        <v>556</v>
      </c>
      <c r="G325" s="124"/>
    </row>
    <row r="326" spans="1:7" x14ac:dyDescent="0.3">
      <c r="A326" s="124" t="s">
        <v>1251</v>
      </c>
      <c r="B326" s="124" t="s">
        <v>1252</v>
      </c>
      <c r="C326" s="124" t="s">
        <v>135</v>
      </c>
      <c r="D326" s="211">
        <v>0.68</v>
      </c>
      <c r="E326" s="211">
        <v>0</v>
      </c>
      <c r="F326" s="196">
        <v>0</v>
      </c>
      <c r="G326" s="124"/>
    </row>
    <row r="327" spans="1:7" x14ac:dyDescent="0.3">
      <c r="A327" s="124" t="s">
        <v>1253</v>
      </c>
      <c r="B327" s="124" t="s">
        <v>1254</v>
      </c>
      <c r="C327" s="124" t="s">
        <v>135</v>
      </c>
      <c r="D327" s="211">
        <v>1</v>
      </c>
      <c r="E327" s="211">
        <v>0</v>
      </c>
      <c r="F327" s="196" t="s">
        <v>792</v>
      </c>
      <c r="G327" s="124"/>
    </row>
    <row r="328" spans="1:7" x14ac:dyDescent="0.3">
      <c r="A328" s="124" t="s">
        <v>1255</v>
      </c>
      <c r="B328" s="124" t="s">
        <v>1256</v>
      </c>
      <c r="C328" s="124" t="s">
        <v>131</v>
      </c>
      <c r="D328" s="211">
        <v>3.1</v>
      </c>
      <c r="E328" s="211" t="s">
        <v>695</v>
      </c>
      <c r="F328" s="196" t="s">
        <v>567</v>
      </c>
      <c r="G328" s="124"/>
    </row>
    <row r="329" spans="1:7" x14ac:dyDescent="0.3">
      <c r="A329" s="124" t="s">
        <v>1257</v>
      </c>
      <c r="B329" s="124" t="s">
        <v>1258</v>
      </c>
      <c r="C329" s="124" t="s">
        <v>121</v>
      </c>
      <c r="D329" s="211">
        <v>0.01</v>
      </c>
      <c r="E329" s="211">
        <v>0</v>
      </c>
      <c r="F329" s="196" t="s">
        <v>606</v>
      </c>
      <c r="G329" s="124"/>
    </row>
    <row r="330" spans="1:7" x14ac:dyDescent="0.3">
      <c r="A330" s="124" t="s">
        <v>1259</v>
      </c>
      <c r="B330" s="124" t="s">
        <v>1260</v>
      </c>
      <c r="C330" s="124" t="s">
        <v>133</v>
      </c>
      <c r="D330" s="211">
        <v>1.65</v>
      </c>
      <c r="E330" s="211" t="s">
        <v>1261</v>
      </c>
      <c r="F330" s="196" t="s">
        <v>556</v>
      </c>
      <c r="G330" s="124"/>
    </row>
    <row r="331" spans="1:7" x14ac:dyDescent="0.3">
      <c r="A331" s="124" t="s">
        <v>1262</v>
      </c>
      <c r="B331" s="124" t="s">
        <v>1263</v>
      </c>
      <c r="C331" s="124" t="s">
        <v>129</v>
      </c>
      <c r="D331" s="211">
        <v>2</v>
      </c>
      <c r="E331" s="211">
        <v>0</v>
      </c>
      <c r="F331" s="196" t="s">
        <v>578</v>
      </c>
      <c r="G331" s="124"/>
    </row>
    <row r="332" spans="1:7" x14ac:dyDescent="0.3">
      <c r="A332" s="124" t="s">
        <v>1264</v>
      </c>
      <c r="B332" s="124" t="s">
        <v>1265</v>
      </c>
      <c r="C332" s="124" t="s">
        <v>133</v>
      </c>
      <c r="D332" s="211">
        <v>1.4</v>
      </c>
      <c r="E332" s="211">
        <v>0</v>
      </c>
      <c r="F332" s="196" t="s">
        <v>683</v>
      </c>
      <c r="G332" s="124"/>
    </row>
    <row r="333" spans="1:7" x14ac:dyDescent="0.3">
      <c r="A333" s="124" t="s">
        <v>1266</v>
      </c>
      <c r="B333" s="124" t="s">
        <v>1267</v>
      </c>
      <c r="C333" s="124" t="s">
        <v>123</v>
      </c>
      <c r="D333" s="211">
        <v>2</v>
      </c>
      <c r="E333" s="211">
        <v>0</v>
      </c>
      <c r="F333" s="196" t="s">
        <v>617</v>
      </c>
      <c r="G333" s="124"/>
    </row>
    <row r="334" spans="1:7" x14ac:dyDescent="0.3">
      <c r="A334" s="124" t="s">
        <v>1268</v>
      </c>
      <c r="B334" s="124" t="s">
        <v>1269</v>
      </c>
      <c r="C334" s="124" t="s">
        <v>127</v>
      </c>
      <c r="D334" s="211">
        <v>0.4</v>
      </c>
      <c r="E334" s="211">
        <v>0</v>
      </c>
      <c r="F334" s="196" t="s">
        <v>1270</v>
      </c>
      <c r="G334" s="124"/>
    </row>
    <row r="335" spans="1:7" x14ac:dyDescent="0.3">
      <c r="A335" s="124" t="s">
        <v>1271</v>
      </c>
      <c r="B335" s="124" t="s">
        <v>1272</v>
      </c>
      <c r="C335" s="124" t="s">
        <v>131</v>
      </c>
      <c r="D335" s="211">
        <v>3</v>
      </c>
      <c r="E335" s="211" t="s">
        <v>678</v>
      </c>
      <c r="F335" s="196" t="s">
        <v>567</v>
      </c>
      <c r="G335" s="124"/>
    </row>
    <row r="336" spans="1:7" x14ac:dyDescent="0.3">
      <c r="A336" s="124" t="s">
        <v>1273</v>
      </c>
      <c r="B336" s="124" t="s">
        <v>1274</v>
      </c>
      <c r="C336" s="124" t="s">
        <v>131</v>
      </c>
      <c r="D336" s="211">
        <v>3.2</v>
      </c>
      <c r="E336" s="211">
        <v>0</v>
      </c>
      <c r="F336" s="196" t="s">
        <v>567</v>
      </c>
      <c r="G336" s="124"/>
    </row>
    <row r="337" spans="1:7" x14ac:dyDescent="0.3">
      <c r="A337" s="124" t="s">
        <v>1275</v>
      </c>
      <c r="B337" s="124" t="s">
        <v>1276</v>
      </c>
      <c r="C337" s="124" t="s">
        <v>121</v>
      </c>
      <c r="D337" s="211">
        <v>0</v>
      </c>
      <c r="E337" s="211">
        <v>0</v>
      </c>
      <c r="F337" s="196" t="s">
        <v>686</v>
      </c>
      <c r="G337" s="124"/>
    </row>
    <row r="338" spans="1:7" x14ac:dyDescent="0.3">
      <c r="A338" s="124" t="s">
        <v>1277</v>
      </c>
      <c r="B338" s="124" t="s">
        <v>1278</v>
      </c>
      <c r="C338" s="124" t="s">
        <v>127</v>
      </c>
      <c r="D338" s="211">
        <v>3</v>
      </c>
      <c r="E338" s="211" t="s">
        <v>559</v>
      </c>
      <c r="F338" s="196" t="s">
        <v>1041</v>
      </c>
      <c r="G338" s="124"/>
    </row>
    <row r="339" spans="1:7" x14ac:dyDescent="0.3">
      <c r="A339" s="124" t="s">
        <v>1279</v>
      </c>
      <c r="B339" s="124" t="s">
        <v>1280</v>
      </c>
      <c r="C339" s="124" t="s">
        <v>127</v>
      </c>
      <c r="D339" s="211">
        <v>0</v>
      </c>
      <c r="E339" s="211">
        <v>0</v>
      </c>
      <c r="F339" s="196">
        <v>4.2</v>
      </c>
      <c r="G339" s="124"/>
    </row>
    <row r="340" spans="1:7" x14ac:dyDescent="0.3">
      <c r="A340" s="124" t="s">
        <v>1281</v>
      </c>
      <c r="B340" s="124" t="s">
        <v>1282</v>
      </c>
      <c r="C340" s="124" t="s">
        <v>129</v>
      </c>
      <c r="D340" s="211">
        <v>1</v>
      </c>
      <c r="E340" s="211">
        <v>0</v>
      </c>
      <c r="F340" s="196" t="s">
        <v>762</v>
      </c>
      <c r="G340" s="124"/>
    </row>
    <row r="341" spans="1:7" x14ac:dyDescent="0.3">
      <c r="A341" s="124" t="s">
        <v>1204</v>
      </c>
      <c r="B341" s="124" t="s">
        <v>1283</v>
      </c>
      <c r="C341" s="124" t="s">
        <v>129</v>
      </c>
      <c r="D341" s="211">
        <v>0.75</v>
      </c>
      <c r="E341" s="211" t="s">
        <v>628</v>
      </c>
      <c r="F341" s="196" t="s">
        <v>564</v>
      </c>
      <c r="G341" s="124"/>
    </row>
    <row r="342" spans="1:7" x14ac:dyDescent="0.3">
      <c r="A342" s="124" t="s">
        <v>1284</v>
      </c>
      <c r="B342" s="124" t="s">
        <v>1285</v>
      </c>
      <c r="C342" s="124" t="s">
        <v>133</v>
      </c>
      <c r="D342" s="211">
        <v>2.5</v>
      </c>
      <c r="E342" s="211">
        <v>0</v>
      </c>
      <c r="F342" s="196" t="s">
        <v>755</v>
      </c>
      <c r="G342" s="124"/>
    </row>
    <row r="343" spans="1:7" x14ac:dyDescent="0.3">
      <c r="A343" s="124" t="s">
        <v>1286</v>
      </c>
      <c r="B343" s="124" t="s">
        <v>1287</v>
      </c>
      <c r="C343" s="124" t="s">
        <v>133</v>
      </c>
      <c r="D343" s="211">
        <v>2</v>
      </c>
      <c r="E343" s="211">
        <v>0</v>
      </c>
      <c r="F343" s="196" t="s">
        <v>811</v>
      </c>
      <c r="G343" s="124"/>
    </row>
    <row r="344" spans="1:7" x14ac:dyDescent="0.3">
      <c r="A344" s="124" t="s">
        <v>1288</v>
      </c>
      <c r="B344" s="124" t="s">
        <v>1289</v>
      </c>
      <c r="C344" s="124" t="s">
        <v>125</v>
      </c>
      <c r="D344" s="211">
        <v>1.7</v>
      </c>
      <c r="E344" s="211" t="s">
        <v>653</v>
      </c>
      <c r="F344" s="196" t="s">
        <v>771</v>
      </c>
      <c r="G344" s="124"/>
    </row>
    <row r="345" spans="1:7" x14ac:dyDescent="0.3">
      <c r="A345" s="124" t="s">
        <v>1290</v>
      </c>
      <c r="B345" s="124" t="s">
        <v>1291</v>
      </c>
      <c r="C345" s="124" t="s">
        <v>129</v>
      </c>
      <c r="D345" s="211">
        <v>0.35</v>
      </c>
      <c r="E345" s="211" t="s">
        <v>653</v>
      </c>
      <c r="F345" s="196" t="s">
        <v>762</v>
      </c>
      <c r="G345" s="124"/>
    </row>
    <row r="346" spans="1:7" x14ac:dyDescent="0.3">
      <c r="A346" s="124" t="s">
        <v>1292</v>
      </c>
      <c r="B346" s="124" t="s">
        <v>1293</v>
      </c>
      <c r="C346" s="124" t="s">
        <v>133</v>
      </c>
      <c r="D346" s="211">
        <v>1.2</v>
      </c>
      <c r="E346" s="211">
        <v>0</v>
      </c>
      <c r="F346" s="196">
        <v>2</v>
      </c>
      <c r="G346" s="124"/>
    </row>
    <row r="347" spans="1:7" x14ac:dyDescent="0.3">
      <c r="A347" s="124" t="s">
        <v>1294</v>
      </c>
      <c r="B347" s="124" t="s">
        <v>1295</v>
      </c>
      <c r="C347" s="124" t="s">
        <v>135</v>
      </c>
      <c r="D347" s="211">
        <v>0.6</v>
      </c>
      <c r="E347" s="211">
        <v>0</v>
      </c>
      <c r="F347" s="196" t="s">
        <v>792</v>
      </c>
      <c r="G347" s="124"/>
    </row>
    <row r="348" spans="1:7" x14ac:dyDescent="0.3">
      <c r="A348" s="124" t="s">
        <v>780</v>
      </c>
      <c r="B348" s="124" t="s">
        <v>1296</v>
      </c>
      <c r="C348" s="124" t="s">
        <v>135</v>
      </c>
      <c r="D348" s="211">
        <v>3.4</v>
      </c>
      <c r="E348" s="211" t="s">
        <v>1297</v>
      </c>
      <c r="F348" s="196" t="s">
        <v>611</v>
      </c>
      <c r="G348" s="124"/>
    </row>
    <row r="349" spans="1:7" x14ac:dyDescent="0.3">
      <c r="A349" s="124" t="s">
        <v>1298</v>
      </c>
      <c r="B349" s="124" t="s">
        <v>1299</v>
      </c>
      <c r="C349" s="124" t="s">
        <v>121</v>
      </c>
      <c r="D349" s="211">
        <v>1</v>
      </c>
      <c r="E349" s="211" t="s">
        <v>754</v>
      </c>
      <c r="F349" s="196" t="s">
        <v>598</v>
      </c>
      <c r="G349" s="124"/>
    </row>
    <row r="350" spans="1:7" x14ac:dyDescent="0.3">
      <c r="A350" s="124" t="s">
        <v>1300</v>
      </c>
      <c r="B350" s="124" t="s">
        <v>1301</v>
      </c>
      <c r="C350" s="124" t="s">
        <v>125</v>
      </c>
      <c r="D350" s="211">
        <v>0.6</v>
      </c>
      <c r="E350" s="211">
        <v>0</v>
      </c>
      <c r="F350" s="196" t="s">
        <v>800</v>
      </c>
      <c r="G350" s="124"/>
    </row>
    <row r="351" spans="1:7" x14ac:dyDescent="0.3">
      <c r="A351" s="124" t="s">
        <v>1302</v>
      </c>
      <c r="B351" s="124" t="s">
        <v>1303</v>
      </c>
      <c r="C351" s="124" t="s">
        <v>133</v>
      </c>
      <c r="D351" s="211">
        <v>1.2</v>
      </c>
      <c r="E351" s="211">
        <v>0</v>
      </c>
      <c r="F351" s="196" t="s">
        <v>683</v>
      </c>
      <c r="G351" s="124"/>
    </row>
    <row r="352" spans="1:7" x14ac:dyDescent="0.3">
      <c r="A352" s="124" t="s">
        <v>1227</v>
      </c>
      <c r="B352" s="124" t="s">
        <v>1304</v>
      </c>
      <c r="C352" s="124" t="s">
        <v>135</v>
      </c>
      <c r="D352" s="211">
        <v>0.3</v>
      </c>
      <c r="E352" s="211">
        <v>0</v>
      </c>
      <c r="F352" s="196" t="s">
        <v>990</v>
      </c>
      <c r="G352" s="124"/>
    </row>
    <row r="353" spans="1:7" x14ac:dyDescent="0.3">
      <c r="A353" s="124" t="s">
        <v>1305</v>
      </c>
      <c r="B353" s="124" t="s">
        <v>1306</v>
      </c>
      <c r="C353" s="124" t="s">
        <v>133</v>
      </c>
      <c r="D353" s="211">
        <v>0</v>
      </c>
      <c r="E353" s="211">
        <v>0</v>
      </c>
      <c r="F353" s="196">
        <v>3.4</v>
      </c>
      <c r="G353" s="124"/>
    </row>
    <row r="354" spans="1:7" x14ac:dyDescent="0.3">
      <c r="A354" s="124" t="s">
        <v>780</v>
      </c>
      <c r="B354" s="124" t="s">
        <v>1307</v>
      </c>
      <c r="C354" s="124" t="s">
        <v>135</v>
      </c>
      <c r="D354" s="211">
        <v>1.5</v>
      </c>
      <c r="E354" s="211" t="s">
        <v>1308</v>
      </c>
      <c r="F354" s="196" t="s">
        <v>611</v>
      </c>
      <c r="G354" s="124"/>
    </row>
    <row r="355" spans="1:7" x14ac:dyDescent="0.3">
      <c r="A355" s="124" t="s">
        <v>1309</v>
      </c>
      <c r="B355" s="124" t="s">
        <v>1310</v>
      </c>
      <c r="C355" s="124" t="s">
        <v>121</v>
      </c>
      <c r="D355" s="211">
        <v>1</v>
      </c>
      <c r="E355" s="211">
        <v>0</v>
      </c>
      <c r="F355" s="196" t="s">
        <v>606</v>
      </c>
      <c r="G355" s="124"/>
    </row>
    <row r="356" spans="1:7" x14ac:dyDescent="0.3">
      <c r="A356" s="124" t="s">
        <v>1311</v>
      </c>
      <c r="B356" s="124" t="s">
        <v>1312</v>
      </c>
      <c r="C356" s="124" t="s">
        <v>135</v>
      </c>
      <c r="D356" s="211">
        <v>7.6</v>
      </c>
      <c r="E356" s="211">
        <v>0</v>
      </c>
      <c r="F356" s="196">
        <v>5.5</v>
      </c>
      <c r="G356" s="124"/>
    </row>
    <row r="357" spans="1:7" x14ac:dyDescent="0.3">
      <c r="A357" s="124" t="s">
        <v>1313</v>
      </c>
      <c r="B357" s="124" t="s">
        <v>1314</v>
      </c>
      <c r="C357" s="124" t="s">
        <v>133</v>
      </c>
      <c r="D357" s="211">
        <v>3.5</v>
      </c>
      <c r="E357" s="211">
        <v>0</v>
      </c>
      <c r="F357" s="196">
        <v>1</v>
      </c>
      <c r="G357" s="124"/>
    </row>
    <row r="358" spans="1:7" x14ac:dyDescent="0.3">
      <c r="A358" s="124" t="s">
        <v>1315</v>
      </c>
      <c r="B358" s="124" t="s">
        <v>1316</v>
      </c>
      <c r="C358" s="124" t="s">
        <v>133</v>
      </c>
      <c r="D358" s="211">
        <v>3</v>
      </c>
      <c r="E358" s="211" t="s">
        <v>603</v>
      </c>
      <c r="F358" s="196" t="s">
        <v>614</v>
      </c>
      <c r="G358" s="124"/>
    </row>
    <row r="359" spans="1:7" x14ac:dyDescent="0.3">
      <c r="A359" s="124" t="s">
        <v>1317</v>
      </c>
      <c r="B359" s="124" t="s">
        <v>1318</v>
      </c>
      <c r="C359" s="124" t="s">
        <v>121</v>
      </c>
      <c r="D359" s="211">
        <v>1.89</v>
      </c>
      <c r="E359" s="211" t="s">
        <v>559</v>
      </c>
      <c r="F359" s="196" t="s">
        <v>944</v>
      </c>
      <c r="G359" s="124"/>
    </row>
    <row r="360" spans="1:7" x14ac:dyDescent="0.3">
      <c r="A360" s="124" t="s">
        <v>1319</v>
      </c>
      <c r="B360" s="124" t="s">
        <v>1320</v>
      </c>
      <c r="C360" s="124" t="s">
        <v>133</v>
      </c>
      <c r="D360" s="211">
        <v>0.1</v>
      </c>
      <c r="E360" s="211">
        <v>0</v>
      </c>
      <c r="F360" s="196" t="s">
        <v>755</v>
      </c>
      <c r="G360" s="124"/>
    </row>
    <row r="361" spans="1:7" x14ac:dyDescent="0.3">
      <c r="A361" s="124" t="s">
        <v>1321</v>
      </c>
      <c r="B361" s="124" t="s">
        <v>1322</v>
      </c>
      <c r="C361" s="124" t="s">
        <v>133</v>
      </c>
      <c r="D361" s="211">
        <v>1</v>
      </c>
      <c r="E361" s="211">
        <v>0</v>
      </c>
      <c r="F361" s="196" t="s">
        <v>614</v>
      </c>
      <c r="G361" s="124"/>
    </row>
    <row r="362" spans="1:7" x14ac:dyDescent="0.3">
      <c r="A362" s="124" t="s">
        <v>1323</v>
      </c>
      <c r="B362" s="124" t="s">
        <v>1324</v>
      </c>
      <c r="C362" s="124" t="s">
        <v>127</v>
      </c>
      <c r="D362" s="211">
        <v>2</v>
      </c>
      <c r="E362" s="211">
        <v>0</v>
      </c>
      <c r="F362" s="196">
        <v>2</v>
      </c>
      <c r="G362" s="124"/>
    </row>
    <row r="363" spans="1:7" x14ac:dyDescent="0.3">
      <c r="A363" s="124" t="s">
        <v>1325</v>
      </c>
      <c r="B363" s="124" t="s">
        <v>1326</v>
      </c>
      <c r="C363" s="124" t="s">
        <v>127</v>
      </c>
      <c r="D363" s="211">
        <v>0</v>
      </c>
      <c r="E363" s="211">
        <v>0</v>
      </c>
      <c r="F363" s="196">
        <v>8.6</v>
      </c>
      <c r="G363" s="124"/>
    </row>
    <row r="364" spans="1:7" x14ac:dyDescent="0.3">
      <c r="A364" s="124" t="s">
        <v>1327</v>
      </c>
      <c r="B364" s="124" t="s">
        <v>1328</v>
      </c>
      <c r="C364" s="124" t="s">
        <v>133</v>
      </c>
      <c r="D364" s="211">
        <v>0.4</v>
      </c>
      <c r="E364" s="211">
        <v>0</v>
      </c>
      <c r="F364" s="196" t="s">
        <v>541</v>
      </c>
      <c r="G364" s="124"/>
    </row>
    <row r="365" spans="1:7" x14ac:dyDescent="0.3">
      <c r="A365" s="124" t="s">
        <v>1329</v>
      </c>
      <c r="B365" s="124" t="s">
        <v>1330</v>
      </c>
      <c r="C365" s="124" t="s">
        <v>127</v>
      </c>
      <c r="D365" s="211">
        <v>2.6</v>
      </c>
      <c r="E365" s="211" t="s">
        <v>834</v>
      </c>
      <c r="F365" s="196" t="s">
        <v>637</v>
      </c>
      <c r="G365" s="124"/>
    </row>
    <row r="366" spans="1:7" x14ac:dyDescent="0.3">
      <c r="A366" s="124" t="s">
        <v>1331</v>
      </c>
      <c r="B366" s="124" t="s">
        <v>1332</v>
      </c>
      <c r="C366" s="124" t="s">
        <v>133</v>
      </c>
      <c r="D366" s="211">
        <v>0.8</v>
      </c>
      <c r="E366" s="211">
        <v>0</v>
      </c>
      <c r="F366" s="196" t="s">
        <v>560</v>
      </c>
      <c r="G366" s="124"/>
    </row>
    <row r="367" spans="1:7" x14ac:dyDescent="0.3">
      <c r="A367" s="124" t="s">
        <v>1333</v>
      </c>
      <c r="B367" s="124" t="s">
        <v>1334</v>
      </c>
      <c r="C367" s="124" t="s">
        <v>121</v>
      </c>
      <c r="D367" s="211">
        <v>0.1</v>
      </c>
      <c r="E367" s="211">
        <v>0</v>
      </c>
      <c r="F367" s="196" t="s">
        <v>598</v>
      </c>
      <c r="G367" s="124"/>
    </row>
    <row r="368" spans="1:7" x14ac:dyDescent="0.3">
      <c r="A368" s="124" t="s">
        <v>1335</v>
      </c>
      <c r="B368" s="124" t="s">
        <v>1336</v>
      </c>
      <c r="C368" s="124" t="s">
        <v>127</v>
      </c>
      <c r="D368" s="211">
        <v>1</v>
      </c>
      <c r="E368" s="211">
        <v>0</v>
      </c>
      <c r="F368" s="196" t="s">
        <v>637</v>
      </c>
      <c r="G368" s="124"/>
    </row>
    <row r="369" spans="1:7" x14ac:dyDescent="0.3">
      <c r="A369" s="124" t="s">
        <v>1337</v>
      </c>
      <c r="B369" s="124" t="s">
        <v>1338</v>
      </c>
      <c r="C369" s="124" t="s">
        <v>123</v>
      </c>
      <c r="D369" s="211">
        <v>2</v>
      </c>
      <c r="E369" s="211">
        <v>0</v>
      </c>
      <c r="F369" s="196">
        <v>1.5</v>
      </c>
      <c r="G369" s="124"/>
    </row>
    <row r="370" spans="1:7" x14ac:dyDescent="0.3">
      <c r="A370" s="124"/>
      <c r="B370" s="124" t="s">
        <v>1339</v>
      </c>
      <c r="C370" s="124" t="s">
        <v>123</v>
      </c>
      <c r="D370" s="211">
        <v>1.9</v>
      </c>
      <c r="E370" s="211">
        <v>0</v>
      </c>
      <c r="F370" s="196">
        <v>4.5</v>
      </c>
      <c r="G370" s="124"/>
    </row>
    <row r="371" spans="1:7" s="46" customFormat="1" x14ac:dyDescent="0.3">
      <c r="B371" s="46" t="s">
        <v>137</v>
      </c>
      <c r="D371" s="51">
        <v>534.44000000000005</v>
      </c>
      <c r="E371" s="51" t="s">
        <v>1340</v>
      </c>
      <c r="F371" s="52"/>
    </row>
    <row r="372" spans="1:7" s="41" customFormat="1" ht="12" x14ac:dyDescent="0.3">
      <c r="A372" s="138"/>
      <c r="B372" s="138" t="s">
        <v>1341</v>
      </c>
      <c r="C372" s="138"/>
      <c r="D372" s="138"/>
      <c r="E372" s="138"/>
      <c r="F372" s="138"/>
      <c r="G372" s="138"/>
    </row>
  </sheetData>
  <mergeCells count="1">
    <mergeCell ref="B4:F4"/>
  </mergeCells>
  <hyperlinks>
    <hyperlink ref="B1" location="'Contents'!B7" display="⇐ Return to contents" xr:uid="{88260AA7-57E6-4534-AD3E-0D379E68A775}"/>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W92"/>
  <sheetViews>
    <sheetView showGridLines="0" zoomScaleNormal="100" workbookViewId="0">
      <selection activeCell="B1" sqref="B1"/>
    </sheetView>
  </sheetViews>
  <sheetFormatPr defaultRowHeight="14.4" x14ac:dyDescent="0.3"/>
  <cols>
    <col min="1" max="1" width="56.44140625" style="15" customWidth="1"/>
    <col min="2" max="2" width="50.44140625" style="14" customWidth="1"/>
    <col min="3" max="3" width="24.33203125" style="14" customWidth="1"/>
    <col min="4" max="9" width="24.33203125" style="15" customWidth="1"/>
    <col min="10" max="10" width="23.44140625" style="15" customWidth="1"/>
    <col min="11" max="21" width="24.33203125" style="15" customWidth="1"/>
    <col min="22" max="22" width="27.33203125" style="15" customWidth="1"/>
    <col min="23" max="23" width="9.109375" style="15"/>
  </cols>
  <sheetData>
    <row r="1" spans="1:23" x14ac:dyDescent="0.3">
      <c r="A1" s="245" t="s">
        <v>7</v>
      </c>
      <c r="B1" s="124"/>
      <c r="C1" s="149"/>
      <c r="D1" s="151"/>
      <c r="E1" s="151"/>
      <c r="F1" s="151"/>
      <c r="G1" s="151"/>
      <c r="H1" s="151"/>
      <c r="I1" s="151"/>
      <c r="J1" s="151"/>
      <c r="K1" s="151"/>
      <c r="L1" s="151"/>
      <c r="M1" s="151"/>
      <c r="N1" s="151"/>
      <c r="O1" s="151"/>
      <c r="P1" s="151"/>
      <c r="Q1" s="151"/>
      <c r="R1" s="151"/>
      <c r="S1" s="151"/>
      <c r="T1" s="151"/>
      <c r="U1" s="151"/>
      <c r="V1" s="151"/>
      <c r="W1" s="151"/>
    </row>
    <row r="2" spans="1:23" x14ac:dyDescent="0.3">
      <c r="A2" s="151"/>
      <c r="B2" s="149"/>
      <c r="C2" s="149"/>
      <c r="D2" s="151"/>
      <c r="E2" s="151"/>
      <c r="F2" s="151"/>
      <c r="G2" s="151"/>
      <c r="H2" s="151"/>
      <c r="I2" s="151"/>
      <c r="J2" s="151"/>
      <c r="K2" s="151"/>
      <c r="L2" s="151"/>
      <c r="M2" s="151"/>
      <c r="N2" s="151"/>
      <c r="O2" s="151"/>
      <c r="P2" s="151"/>
      <c r="Q2" s="151"/>
      <c r="R2" s="151"/>
      <c r="S2" s="151"/>
      <c r="T2" s="151"/>
      <c r="U2" s="151"/>
      <c r="V2" s="151"/>
      <c r="W2" s="151"/>
    </row>
    <row r="3" spans="1:23" ht="31.2" x14ac:dyDescent="0.6">
      <c r="A3" s="95" t="s">
        <v>1342</v>
      </c>
      <c r="B3" s="149"/>
      <c r="C3" s="149"/>
      <c r="D3" s="151"/>
      <c r="E3" s="151"/>
      <c r="F3" s="151"/>
      <c r="G3" s="151"/>
      <c r="H3" s="151"/>
      <c r="I3" s="151"/>
      <c r="J3" s="151"/>
      <c r="K3" s="151"/>
      <c r="L3" s="151"/>
      <c r="M3" s="151"/>
      <c r="N3" s="151"/>
      <c r="O3" s="151"/>
      <c r="P3" s="151"/>
      <c r="Q3" s="151"/>
      <c r="R3" s="151"/>
      <c r="S3" s="151"/>
      <c r="T3" s="151"/>
      <c r="U3" s="151"/>
      <c r="V3" s="151"/>
      <c r="W3" s="151"/>
    </row>
    <row r="4" spans="1:23" ht="33.6" customHeight="1" x14ac:dyDescent="0.3">
      <c r="A4" s="250" t="s">
        <v>1343</v>
      </c>
      <c r="B4" s="250"/>
      <c r="C4" s="250"/>
      <c r="D4" s="250"/>
      <c r="E4" s="250"/>
      <c r="F4" s="151"/>
      <c r="G4" s="151"/>
      <c r="H4" s="151"/>
      <c r="I4" s="151"/>
      <c r="J4" s="151"/>
      <c r="K4" s="151"/>
      <c r="L4" s="151"/>
      <c r="M4" s="151"/>
      <c r="N4" s="151"/>
      <c r="O4" s="151"/>
      <c r="P4" s="151"/>
      <c r="Q4" s="151"/>
      <c r="R4" s="151"/>
      <c r="S4" s="151"/>
      <c r="T4" s="151"/>
      <c r="U4" s="151"/>
      <c r="V4" s="151"/>
      <c r="W4" s="151"/>
    </row>
    <row r="5" spans="1:23" x14ac:dyDescent="0.3">
      <c r="A5" s="151"/>
      <c r="B5" s="149"/>
      <c r="C5" s="149"/>
      <c r="D5" s="151"/>
      <c r="E5" s="151"/>
      <c r="F5" s="151"/>
      <c r="G5" s="151"/>
      <c r="H5" s="151"/>
      <c r="I5" s="151"/>
      <c r="J5" s="151"/>
      <c r="K5" s="151"/>
      <c r="L5" s="151"/>
      <c r="M5" s="151"/>
      <c r="N5" s="151"/>
      <c r="O5" s="151"/>
      <c r="P5" s="151"/>
      <c r="Q5" s="151"/>
      <c r="R5" s="151"/>
      <c r="S5" s="151"/>
      <c r="T5" s="151"/>
      <c r="U5" s="151"/>
      <c r="V5" s="151"/>
      <c r="W5" s="151"/>
    </row>
    <row r="6" spans="1:23" ht="18" x14ac:dyDescent="0.35">
      <c r="A6" s="220" t="s">
        <v>1344</v>
      </c>
      <c r="B6" s="149"/>
      <c r="C6" s="149"/>
      <c r="D6" s="151"/>
      <c r="E6" s="151"/>
      <c r="F6" s="151"/>
      <c r="G6" s="151"/>
      <c r="H6" s="151"/>
      <c r="I6" s="151"/>
      <c r="J6" s="151"/>
      <c r="K6" s="151"/>
      <c r="L6" s="151"/>
      <c r="M6" s="151"/>
      <c r="N6" s="151"/>
      <c r="O6" s="151"/>
      <c r="P6" s="151"/>
      <c r="Q6" s="151"/>
      <c r="R6" s="151"/>
      <c r="S6" s="151"/>
      <c r="T6" s="151"/>
      <c r="U6" s="151"/>
      <c r="V6" s="151"/>
      <c r="W6" s="151"/>
    </row>
    <row r="7" spans="1:23" ht="31.5" customHeight="1" x14ac:dyDescent="0.3">
      <c r="A7" s="126" t="s">
        <v>184</v>
      </c>
      <c r="B7" s="126" t="s">
        <v>114</v>
      </c>
      <c r="C7" s="126" t="s">
        <v>361</v>
      </c>
      <c r="D7" s="126" t="s">
        <v>362</v>
      </c>
      <c r="E7" s="126" t="s">
        <v>363</v>
      </c>
      <c r="F7" s="126" t="s">
        <v>364</v>
      </c>
      <c r="G7" s="126" t="s">
        <v>378</v>
      </c>
      <c r="H7" s="126" t="s">
        <v>379</v>
      </c>
      <c r="I7" s="126" t="s">
        <v>380</v>
      </c>
      <c r="J7" s="126" t="s">
        <v>1345</v>
      </c>
      <c r="K7" s="126" t="s">
        <v>1346</v>
      </c>
      <c r="L7" s="126" t="s">
        <v>341</v>
      </c>
      <c r="M7" s="126"/>
      <c r="N7" s="126"/>
      <c r="O7" s="126"/>
      <c r="P7" s="126"/>
      <c r="Q7" s="126"/>
      <c r="R7" s="126"/>
      <c r="S7" s="126"/>
      <c r="T7" s="126"/>
      <c r="U7" s="126"/>
      <c r="V7" s="126"/>
      <c r="W7" s="126"/>
    </row>
    <row r="8" spans="1:23" x14ac:dyDescent="0.3">
      <c r="A8" s="151" t="s">
        <v>1347</v>
      </c>
      <c r="B8" s="149"/>
      <c r="C8" s="177">
        <v>8945</v>
      </c>
      <c r="D8" s="214">
        <v>7750</v>
      </c>
      <c r="E8" s="214">
        <v>7125</v>
      </c>
      <c r="F8" s="214">
        <v>7320</v>
      </c>
      <c r="G8" s="214">
        <v>8050</v>
      </c>
      <c r="H8" s="214">
        <v>8615</v>
      </c>
      <c r="I8" s="214">
        <v>8850</v>
      </c>
      <c r="J8" s="158">
        <f>($I8-$C8)/$C8</f>
        <v>-1.0620458356623811E-2</v>
      </c>
      <c r="K8" s="158">
        <f>($I8-$H8)/$H8</f>
        <v>2.7278003482298318E-2</v>
      </c>
      <c r="L8" s="151"/>
      <c r="M8" s="151"/>
      <c r="N8" s="151"/>
      <c r="O8" s="151"/>
      <c r="P8" s="151"/>
      <c r="Q8" s="151"/>
      <c r="R8" s="151"/>
      <c r="S8" s="151"/>
      <c r="T8" s="151"/>
      <c r="U8" s="151"/>
      <c r="V8" s="151"/>
      <c r="W8" s="151"/>
    </row>
    <row r="9" spans="1:23" x14ac:dyDescent="0.3">
      <c r="A9" s="151" t="s">
        <v>1348</v>
      </c>
      <c r="B9" s="149"/>
      <c r="C9" s="177">
        <v>895</v>
      </c>
      <c r="D9" s="214">
        <v>1900</v>
      </c>
      <c r="E9" s="214">
        <v>1880</v>
      </c>
      <c r="F9" s="214">
        <v>1435</v>
      </c>
      <c r="G9" s="214">
        <v>1390</v>
      </c>
      <c r="H9" s="214">
        <v>1550</v>
      </c>
      <c r="I9" s="214">
        <v>2035</v>
      </c>
      <c r="J9" s="158">
        <f t="shared" ref="J9:J17" si="0">($I9-$C9)/$C9</f>
        <v>1.2737430167597765</v>
      </c>
      <c r="K9" s="158">
        <f t="shared" ref="K9:K17" si="1">($I9-$H9)/$H9</f>
        <v>0.31290322580645163</v>
      </c>
      <c r="L9" s="151"/>
      <c r="M9" s="151"/>
      <c r="N9" s="151"/>
      <c r="O9" s="151"/>
      <c r="P9" s="151"/>
      <c r="Q9" s="151"/>
      <c r="R9" s="151"/>
      <c r="S9" s="151"/>
      <c r="T9" s="151"/>
      <c r="U9" s="151"/>
      <c r="V9" s="151"/>
      <c r="W9" s="151"/>
    </row>
    <row r="10" spans="1:23" x14ac:dyDescent="0.3">
      <c r="A10" s="151" t="s">
        <v>1349</v>
      </c>
      <c r="B10" s="149"/>
      <c r="C10" s="177">
        <v>1765</v>
      </c>
      <c r="D10" s="214">
        <v>1960</v>
      </c>
      <c r="E10" s="214">
        <v>1605</v>
      </c>
      <c r="F10" s="214">
        <v>1685</v>
      </c>
      <c r="G10" s="214">
        <v>1670</v>
      </c>
      <c r="H10" s="214">
        <v>1645</v>
      </c>
      <c r="I10" s="214">
        <v>1695</v>
      </c>
      <c r="J10" s="158">
        <f t="shared" si="0"/>
        <v>-3.9660056657223795E-2</v>
      </c>
      <c r="K10" s="158">
        <f t="shared" si="1"/>
        <v>3.0395136778115502E-2</v>
      </c>
      <c r="L10" s="151"/>
      <c r="M10" s="151"/>
      <c r="N10" s="151"/>
      <c r="O10" s="151"/>
      <c r="P10" s="151"/>
      <c r="Q10" s="151"/>
      <c r="R10" s="151"/>
      <c r="S10" s="151"/>
      <c r="T10" s="151"/>
      <c r="U10" s="151"/>
      <c r="V10" s="151"/>
      <c r="W10" s="151"/>
    </row>
    <row r="11" spans="1:23" x14ac:dyDescent="0.3">
      <c r="A11" s="151" t="s">
        <v>1350</v>
      </c>
      <c r="B11" s="149"/>
      <c r="C11" s="177">
        <v>860</v>
      </c>
      <c r="D11" s="214">
        <v>1270</v>
      </c>
      <c r="E11" s="214">
        <v>1380</v>
      </c>
      <c r="F11" s="214">
        <v>2095</v>
      </c>
      <c r="G11" s="214">
        <v>885</v>
      </c>
      <c r="H11" s="214">
        <v>770</v>
      </c>
      <c r="I11" s="214">
        <v>965</v>
      </c>
      <c r="J11" s="158">
        <f t="shared" si="0"/>
        <v>0.12209302325581395</v>
      </c>
      <c r="K11" s="158">
        <f t="shared" si="1"/>
        <v>0.25324675324675322</v>
      </c>
      <c r="L11" s="151"/>
      <c r="M11" s="151"/>
      <c r="N11" s="151"/>
      <c r="O11" s="151"/>
      <c r="P11" s="151"/>
      <c r="Q11" s="151"/>
      <c r="R11" s="151"/>
      <c r="S11" s="151"/>
      <c r="T11" s="151"/>
      <c r="U11" s="151"/>
      <c r="V11" s="151"/>
      <c r="W11" s="151"/>
    </row>
    <row r="12" spans="1:23" x14ac:dyDescent="0.3">
      <c r="A12" s="151" t="s">
        <v>1351</v>
      </c>
      <c r="B12" s="149"/>
      <c r="C12" s="177">
        <v>5785</v>
      </c>
      <c r="D12" s="214">
        <v>4875</v>
      </c>
      <c r="E12" s="214">
        <v>4185</v>
      </c>
      <c r="F12" s="214">
        <v>4155</v>
      </c>
      <c r="G12" s="214">
        <v>4060</v>
      </c>
      <c r="H12" s="214">
        <v>4610</v>
      </c>
      <c r="I12" s="214">
        <v>4780</v>
      </c>
      <c r="J12" s="158">
        <f t="shared" si="0"/>
        <v>-0.17372515125324114</v>
      </c>
      <c r="K12" s="158">
        <f t="shared" si="1"/>
        <v>3.6876355748373099E-2</v>
      </c>
      <c r="L12" s="151"/>
      <c r="M12" s="151"/>
      <c r="N12" s="151"/>
      <c r="O12" s="151"/>
      <c r="P12" s="151"/>
      <c r="Q12" s="151"/>
      <c r="R12" s="151"/>
      <c r="S12" s="151"/>
      <c r="T12" s="151"/>
      <c r="U12" s="151"/>
      <c r="V12" s="151"/>
      <c r="W12" s="151"/>
    </row>
    <row r="13" spans="1:23" x14ac:dyDescent="0.3">
      <c r="A13" s="151" t="s">
        <v>1352</v>
      </c>
      <c r="B13" s="149"/>
      <c r="C13" s="177">
        <v>4150</v>
      </c>
      <c r="D13" s="214">
        <v>3595</v>
      </c>
      <c r="E13" s="214">
        <v>2990</v>
      </c>
      <c r="F13" s="214">
        <v>2905</v>
      </c>
      <c r="G13" s="214">
        <v>2710</v>
      </c>
      <c r="H13" s="214">
        <v>2735</v>
      </c>
      <c r="I13" s="214">
        <v>2540</v>
      </c>
      <c r="J13" s="158">
        <f t="shared" si="0"/>
        <v>-0.38795180722891565</v>
      </c>
      <c r="K13" s="158">
        <f t="shared" si="1"/>
        <v>-7.1297989031078604E-2</v>
      </c>
      <c r="L13" s="151"/>
      <c r="M13" s="151"/>
      <c r="N13" s="151"/>
      <c r="O13" s="151"/>
      <c r="P13" s="151"/>
      <c r="Q13" s="151"/>
      <c r="R13" s="151"/>
      <c r="S13" s="151"/>
      <c r="T13" s="151"/>
      <c r="U13" s="151"/>
      <c r="V13" s="151"/>
      <c r="W13" s="151"/>
    </row>
    <row r="14" spans="1:23" x14ac:dyDescent="0.3">
      <c r="A14" s="151" t="s">
        <v>1353</v>
      </c>
      <c r="B14" s="149"/>
      <c r="C14" s="177">
        <v>1165</v>
      </c>
      <c r="D14" s="214">
        <v>730</v>
      </c>
      <c r="E14" s="214">
        <v>685</v>
      </c>
      <c r="F14" s="214">
        <v>1065</v>
      </c>
      <c r="G14" s="214">
        <v>1145</v>
      </c>
      <c r="H14" s="214">
        <v>1220</v>
      </c>
      <c r="I14" s="214">
        <v>1320</v>
      </c>
      <c r="J14" s="158">
        <f t="shared" si="0"/>
        <v>0.13304721030042918</v>
      </c>
      <c r="K14" s="158">
        <f t="shared" si="1"/>
        <v>8.1967213114754092E-2</v>
      </c>
      <c r="L14" s="151"/>
      <c r="M14" s="151"/>
      <c r="N14" s="151"/>
      <c r="O14" s="151"/>
      <c r="P14" s="151"/>
      <c r="Q14" s="151"/>
      <c r="R14" s="151"/>
      <c r="S14" s="151"/>
      <c r="T14" s="151"/>
      <c r="U14" s="151"/>
      <c r="V14" s="151"/>
      <c r="W14" s="151"/>
    </row>
    <row r="15" spans="1:23" x14ac:dyDescent="0.3">
      <c r="A15" s="151" t="s">
        <v>1354</v>
      </c>
      <c r="B15" s="149"/>
      <c r="C15" s="177">
        <v>5320</v>
      </c>
      <c r="D15" s="214">
        <v>4465</v>
      </c>
      <c r="E15" s="214">
        <v>4025</v>
      </c>
      <c r="F15" s="214">
        <v>5055</v>
      </c>
      <c r="G15" s="214">
        <v>4355</v>
      </c>
      <c r="H15" s="214">
        <v>6865</v>
      </c>
      <c r="I15" s="214">
        <v>8795</v>
      </c>
      <c r="J15" s="158">
        <f t="shared" si="0"/>
        <v>0.65319548872180455</v>
      </c>
      <c r="K15" s="158">
        <f t="shared" si="1"/>
        <v>0.2811361981063365</v>
      </c>
      <c r="L15" s="151"/>
      <c r="M15" s="151"/>
      <c r="N15" s="151"/>
      <c r="O15" s="151"/>
      <c r="P15" s="151"/>
      <c r="Q15" s="151"/>
      <c r="R15" s="151"/>
      <c r="S15" s="151"/>
      <c r="T15" s="151"/>
      <c r="U15" s="151"/>
      <c r="V15" s="151"/>
      <c r="W15" s="151"/>
    </row>
    <row r="16" spans="1:23" x14ac:dyDescent="0.3">
      <c r="A16" s="151" t="s">
        <v>1355</v>
      </c>
      <c r="B16" s="149"/>
      <c r="C16" s="177">
        <v>18215</v>
      </c>
      <c r="D16" s="214">
        <v>16520</v>
      </c>
      <c r="E16" s="214">
        <v>14940</v>
      </c>
      <c r="F16" s="214">
        <v>15570</v>
      </c>
      <c r="G16" s="214">
        <v>16585</v>
      </c>
      <c r="H16" s="214">
        <v>19925</v>
      </c>
      <c r="I16" s="214">
        <v>20170</v>
      </c>
      <c r="J16" s="158">
        <f t="shared" si="0"/>
        <v>0.10732912434806478</v>
      </c>
      <c r="K16" s="158">
        <f t="shared" si="1"/>
        <v>1.2296110414052697E-2</v>
      </c>
      <c r="L16" s="151"/>
      <c r="M16" s="151"/>
      <c r="N16" s="151"/>
      <c r="O16" s="151"/>
      <c r="P16" s="151"/>
      <c r="Q16" s="151"/>
      <c r="R16" s="151"/>
      <c r="S16" s="151"/>
      <c r="T16" s="151"/>
      <c r="U16" s="151"/>
      <c r="V16" s="151"/>
      <c r="W16" s="151"/>
    </row>
    <row r="17" spans="1:23" x14ac:dyDescent="0.3">
      <c r="A17" s="34" t="s">
        <v>269</v>
      </c>
      <c r="B17" s="35"/>
      <c r="C17" s="38">
        <f>SUM(C8:C16)</f>
        <v>47100</v>
      </c>
      <c r="D17" s="36">
        <f t="shared" ref="D17:I17" si="2">SUM(D8:D16)</f>
        <v>43065</v>
      </c>
      <c r="E17" s="36">
        <f t="shared" si="2"/>
        <v>38815</v>
      </c>
      <c r="F17" s="36">
        <f t="shared" si="2"/>
        <v>41285</v>
      </c>
      <c r="G17" s="36">
        <f t="shared" si="2"/>
        <v>40850</v>
      </c>
      <c r="H17" s="36">
        <f t="shared" si="2"/>
        <v>47935</v>
      </c>
      <c r="I17" s="36">
        <f t="shared" si="2"/>
        <v>51150</v>
      </c>
      <c r="J17" s="37">
        <f t="shared" si="0"/>
        <v>8.598726114649681E-2</v>
      </c>
      <c r="K17" s="37">
        <f t="shared" si="1"/>
        <v>6.7069990612287467E-2</v>
      </c>
      <c r="L17" s="34"/>
      <c r="M17" s="34"/>
      <c r="N17" s="34"/>
      <c r="O17" s="34"/>
      <c r="P17" s="34"/>
      <c r="Q17" s="34"/>
      <c r="R17" s="34"/>
      <c r="S17" s="34"/>
      <c r="T17" s="34"/>
      <c r="U17" s="34"/>
      <c r="V17" s="34"/>
      <c r="W17" s="34"/>
    </row>
    <row r="18" spans="1:23" x14ac:dyDescent="0.3">
      <c r="A18" s="138" t="s">
        <v>1356</v>
      </c>
      <c r="B18" s="138"/>
      <c r="C18" s="138"/>
      <c r="D18" s="138"/>
      <c r="E18" s="138"/>
      <c r="F18" s="138"/>
      <c r="G18" s="138"/>
      <c r="H18" s="138"/>
      <c r="I18" s="138"/>
      <c r="J18" s="138"/>
      <c r="K18" s="138"/>
      <c r="L18" s="138"/>
      <c r="M18" s="138"/>
      <c r="N18" s="138"/>
      <c r="O18" s="138"/>
      <c r="P18" s="138"/>
      <c r="Q18" s="138"/>
      <c r="R18" s="138"/>
      <c r="S18" s="138"/>
      <c r="T18" s="138"/>
      <c r="U18" s="138"/>
      <c r="V18" s="138"/>
      <c r="W18" s="138"/>
    </row>
    <row r="19" spans="1:23" x14ac:dyDescent="0.3">
      <c r="A19" s="151"/>
      <c r="B19" s="149"/>
      <c r="C19" s="149"/>
      <c r="D19" s="151"/>
      <c r="E19" s="151"/>
      <c r="F19" s="151"/>
      <c r="G19" s="151"/>
      <c r="H19" s="151"/>
      <c r="I19" s="151"/>
      <c r="J19" s="151"/>
      <c r="K19" s="151"/>
      <c r="L19" s="151"/>
      <c r="M19" s="151"/>
      <c r="N19" s="151"/>
      <c r="O19" s="151"/>
      <c r="P19" s="151"/>
      <c r="Q19" s="151"/>
      <c r="R19" s="151"/>
      <c r="S19" s="151"/>
      <c r="T19" s="151"/>
      <c r="U19" s="151"/>
      <c r="V19" s="151"/>
      <c r="W19" s="151"/>
    </row>
    <row r="20" spans="1:23" ht="18" x14ac:dyDescent="0.35">
      <c r="A20" s="108" t="s">
        <v>46</v>
      </c>
      <c r="B20" s="149"/>
      <c r="C20" s="149"/>
      <c r="D20" s="151"/>
      <c r="E20" s="151"/>
      <c r="F20" s="151"/>
      <c r="G20" s="151"/>
      <c r="H20" s="151"/>
      <c r="I20" s="151"/>
      <c r="J20" s="151"/>
      <c r="K20" s="151"/>
      <c r="L20" s="151"/>
      <c r="M20" s="151"/>
      <c r="N20" s="151"/>
      <c r="O20" s="151"/>
      <c r="P20" s="151"/>
      <c r="Q20" s="151"/>
      <c r="R20" s="151"/>
      <c r="S20" s="151"/>
      <c r="T20" s="151"/>
      <c r="U20" s="151"/>
      <c r="V20" s="151"/>
      <c r="W20" s="151"/>
    </row>
    <row r="21" spans="1:23" x14ac:dyDescent="0.3">
      <c r="A21" s="124" t="s">
        <v>1357</v>
      </c>
      <c r="B21" s="149"/>
      <c r="C21" s="149"/>
      <c r="D21" s="151"/>
      <c r="E21" s="151"/>
      <c r="F21" s="151"/>
      <c r="G21" s="151"/>
      <c r="H21" s="151"/>
      <c r="I21" s="151"/>
      <c r="J21" s="151"/>
      <c r="K21" s="151"/>
      <c r="L21" s="151"/>
      <c r="M21" s="151"/>
      <c r="N21" s="151"/>
      <c r="O21" s="151"/>
      <c r="P21" s="151"/>
      <c r="Q21" s="151"/>
      <c r="R21" s="151"/>
      <c r="S21" s="151"/>
      <c r="T21" s="151"/>
      <c r="U21" s="151"/>
      <c r="V21" s="151"/>
      <c r="W21" s="151"/>
    </row>
    <row r="22" spans="1:23" x14ac:dyDescent="0.3">
      <c r="A22" s="126" t="s">
        <v>184</v>
      </c>
      <c r="B22" s="126" t="s">
        <v>114</v>
      </c>
      <c r="C22" s="126" t="s">
        <v>64</v>
      </c>
      <c r="D22" s="126" t="s">
        <v>65</v>
      </c>
      <c r="E22" s="126" t="s">
        <v>66</v>
      </c>
      <c r="F22" s="126" t="s">
        <v>67</v>
      </c>
      <c r="G22" s="126" t="s">
        <v>68</v>
      </c>
      <c r="H22" s="126" t="s">
        <v>69</v>
      </c>
      <c r="I22" s="126" t="s">
        <v>70</v>
      </c>
      <c r="J22" s="126" t="s">
        <v>71</v>
      </c>
      <c r="K22" s="126" t="s">
        <v>72</v>
      </c>
      <c r="L22" s="126" t="s">
        <v>91</v>
      </c>
      <c r="M22" s="126" t="s">
        <v>74</v>
      </c>
      <c r="N22" s="126" t="s">
        <v>75</v>
      </c>
      <c r="O22" s="126" t="s">
        <v>76</v>
      </c>
      <c r="P22" s="126" t="s">
        <v>77</v>
      </c>
      <c r="Q22" s="126"/>
      <c r="R22" s="126"/>
      <c r="S22" s="126"/>
      <c r="T22" s="126"/>
      <c r="U22" s="126"/>
      <c r="V22" s="126"/>
      <c r="W22" s="126"/>
    </row>
    <row r="23" spans="1:23" ht="16.2" x14ac:dyDescent="0.3">
      <c r="A23" s="149" t="s">
        <v>1358</v>
      </c>
      <c r="B23" s="149"/>
      <c r="C23" s="149">
        <v>5</v>
      </c>
      <c r="D23" s="149">
        <v>6</v>
      </c>
      <c r="E23" s="149">
        <v>7</v>
      </c>
      <c r="F23" s="149">
        <v>9</v>
      </c>
      <c r="G23" s="149">
        <v>6</v>
      </c>
      <c r="H23" s="149">
        <v>0</v>
      </c>
      <c r="I23" s="149" t="s">
        <v>1359</v>
      </c>
      <c r="J23" s="149" t="s">
        <v>1360</v>
      </c>
      <c r="K23" s="149">
        <v>5</v>
      </c>
      <c r="L23" s="149">
        <v>5</v>
      </c>
      <c r="M23" s="149">
        <v>6</v>
      </c>
      <c r="N23" s="149">
        <v>5</v>
      </c>
      <c r="O23" s="149">
        <v>5</v>
      </c>
      <c r="P23" s="149" t="s">
        <v>81</v>
      </c>
      <c r="Q23" s="149"/>
      <c r="R23" s="149"/>
      <c r="S23" s="149"/>
      <c r="T23" s="149"/>
      <c r="U23" s="149"/>
      <c r="V23" s="149"/>
      <c r="W23" s="149"/>
    </row>
    <row r="24" spans="1:23" x14ac:dyDescent="0.3">
      <c r="A24" s="124" t="s">
        <v>1361</v>
      </c>
      <c r="B24" s="149"/>
      <c r="C24" s="149" t="s">
        <v>81</v>
      </c>
      <c r="D24" s="149" t="s">
        <v>81</v>
      </c>
      <c r="E24" s="149" t="s">
        <v>81</v>
      </c>
      <c r="F24" s="149" t="s">
        <v>81</v>
      </c>
      <c r="G24" s="149" t="s">
        <v>81</v>
      </c>
      <c r="H24" s="149" t="s">
        <v>81</v>
      </c>
      <c r="I24" s="149" t="s">
        <v>81</v>
      </c>
      <c r="J24" s="149" t="s">
        <v>81</v>
      </c>
      <c r="K24" s="149" t="s">
        <v>81</v>
      </c>
      <c r="L24" s="149" t="s">
        <v>81</v>
      </c>
      <c r="M24" s="149" t="s">
        <v>81</v>
      </c>
      <c r="N24" s="149" t="s">
        <v>81</v>
      </c>
      <c r="O24" s="149" t="s">
        <v>81</v>
      </c>
      <c r="P24" s="149">
        <v>10</v>
      </c>
      <c r="Q24" s="149"/>
      <c r="R24" s="149"/>
      <c r="S24" s="149"/>
      <c r="T24" s="149"/>
      <c r="U24" s="149"/>
      <c r="V24" s="149"/>
      <c r="W24" s="149"/>
    </row>
    <row r="25" spans="1:23" x14ac:dyDescent="0.3">
      <c r="A25" s="138" t="s">
        <v>1362</v>
      </c>
      <c r="B25" s="138"/>
      <c r="C25" s="138"/>
      <c r="D25" s="138"/>
      <c r="E25" s="138"/>
      <c r="F25" s="138"/>
      <c r="G25" s="138"/>
      <c r="H25" s="138"/>
      <c r="I25" s="138"/>
      <c r="J25" s="138"/>
      <c r="K25" s="138"/>
      <c r="L25" s="138"/>
      <c r="M25" s="138"/>
      <c r="N25" s="138"/>
      <c r="O25" s="138"/>
      <c r="P25" s="138"/>
      <c r="Q25" s="138"/>
      <c r="R25" s="138"/>
      <c r="S25" s="138"/>
      <c r="T25" s="138"/>
      <c r="U25" s="138"/>
      <c r="V25" s="138"/>
      <c r="W25" s="138"/>
    </row>
    <row r="26" spans="1:23" x14ac:dyDescent="0.3">
      <c r="A26" s="138" t="s">
        <v>1363</v>
      </c>
      <c r="B26" s="138"/>
      <c r="C26" s="138"/>
      <c r="D26" s="138"/>
      <c r="E26" s="138"/>
      <c r="F26" s="138"/>
      <c r="G26" s="138"/>
      <c r="H26" s="138"/>
      <c r="I26" s="138"/>
      <c r="J26" s="138"/>
      <c r="K26" s="138"/>
      <c r="L26" s="138"/>
      <c r="M26" s="138"/>
      <c r="N26" s="138"/>
      <c r="O26" s="138"/>
      <c r="P26" s="138"/>
      <c r="Q26" s="138"/>
      <c r="R26" s="138"/>
      <c r="S26" s="138"/>
      <c r="T26" s="138"/>
      <c r="U26" s="138"/>
      <c r="V26" s="138"/>
      <c r="W26" s="138"/>
    </row>
    <row r="27" spans="1:23" x14ac:dyDescent="0.3">
      <c r="A27" s="151"/>
      <c r="B27" s="149"/>
      <c r="C27" s="149"/>
      <c r="D27" s="151"/>
      <c r="E27" s="151"/>
      <c r="F27" s="151"/>
      <c r="G27" s="151"/>
      <c r="H27" s="151"/>
      <c r="I27" s="151"/>
      <c r="J27" s="151"/>
      <c r="K27" s="151"/>
      <c r="L27" s="151"/>
      <c r="M27" s="151"/>
      <c r="N27" s="151"/>
      <c r="O27" s="151"/>
      <c r="P27" s="151"/>
      <c r="Q27" s="151"/>
      <c r="R27" s="151"/>
      <c r="S27" s="151"/>
      <c r="T27" s="151"/>
      <c r="U27" s="151"/>
      <c r="V27" s="151"/>
      <c r="W27" s="151"/>
    </row>
    <row r="28" spans="1:23" ht="5.0999999999999996" customHeight="1" x14ac:dyDescent="0.3">
      <c r="A28" s="221"/>
      <c r="B28" s="222"/>
      <c r="C28" s="222"/>
      <c r="D28" s="221"/>
      <c r="E28" s="221"/>
      <c r="F28" s="221"/>
      <c r="G28" s="221"/>
      <c r="H28" s="221"/>
      <c r="I28" s="221"/>
      <c r="J28" s="221"/>
      <c r="K28" s="221"/>
      <c r="L28" s="221"/>
      <c r="M28" s="221"/>
      <c r="N28" s="221"/>
      <c r="O28" s="221"/>
      <c r="P28" s="221"/>
      <c r="Q28" s="221"/>
      <c r="R28" s="221"/>
      <c r="S28" s="221"/>
      <c r="T28" s="221"/>
      <c r="U28" s="221"/>
      <c r="V28" s="221"/>
      <c r="W28" s="221"/>
    </row>
    <row r="29" spans="1:23" x14ac:dyDescent="0.3">
      <c r="A29" s="151"/>
      <c r="B29" s="149"/>
      <c r="C29" s="149"/>
      <c r="D29" s="151"/>
      <c r="E29" s="151"/>
      <c r="F29" s="151"/>
      <c r="G29" s="151"/>
      <c r="H29" s="151"/>
      <c r="I29" s="151"/>
      <c r="J29" s="151"/>
      <c r="K29" s="151"/>
      <c r="L29" s="151"/>
      <c r="M29" s="151"/>
      <c r="N29" s="151"/>
      <c r="O29" s="151"/>
      <c r="P29" s="151"/>
      <c r="Q29" s="151"/>
      <c r="R29" s="151"/>
      <c r="S29" s="151"/>
      <c r="T29" s="151"/>
      <c r="U29" s="151"/>
      <c r="V29" s="151"/>
      <c r="W29" s="151"/>
    </row>
    <row r="30" spans="1:23" ht="18" x14ac:dyDescent="0.35">
      <c r="A30" s="108" t="s">
        <v>1364</v>
      </c>
      <c r="B30" s="149"/>
      <c r="C30" s="149"/>
      <c r="D30" s="151"/>
      <c r="E30" s="151"/>
      <c r="F30" s="151"/>
      <c r="G30" s="151"/>
      <c r="H30" s="151"/>
      <c r="I30" s="151"/>
      <c r="J30" s="151"/>
      <c r="K30" s="151"/>
      <c r="L30" s="151"/>
      <c r="M30" s="151"/>
      <c r="N30" s="151"/>
      <c r="O30" s="151"/>
      <c r="P30" s="151"/>
      <c r="Q30" s="151"/>
      <c r="R30" s="151"/>
      <c r="S30" s="151"/>
      <c r="T30" s="151"/>
      <c r="U30" s="151"/>
      <c r="V30" s="151"/>
      <c r="W30" s="151"/>
    </row>
    <row r="31" spans="1:23" x14ac:dyDescent="0.3">
      <c r="A31" s="124" t="s">
        <v>1365</v>
      </c>
      <c r="B31" s="149"/>
      <c r="C31" s="149"/>
      <c r="D31" s="151"/>
      <c r="E31" s="151"/>
      <c r="F31" s="151"/>
      <c r="G31" s="151"/>
      <c r="H31" s="151"/>
      <c r="I31" s="151"/>
      <c r="J31" s="151"/>
      <c r="K31" s="151"/>
      <c r="L31" s="151"/>
      <c r="M31" s="151"/>
      <c r="N31" s="151"/>
      <c r="O31" s="151"/>
      <c r="P31" s="151"/>
      <c r="Q31" s="151"/>
      <c r="R31" s="151"/>
      <c r="S31" s="151"/>
      <c r="T31" s="151"/>
      <c r="U31" s="151"/>
      <c r="V31" s="151"/>
      <c r="W31" s="151"/>
    </row>
    <row r="32" spans="1:23" ht="43.5" customHeight="1" x14ac:dyDescent="0.3">
      <c r="A32" s="223" t="s">
        <v>1366</v>
      </c>
      <c r="B32" s="224" t="s">
        <v>1367</v>
      </c>
      <c r="C32" s="225" t="s">
        <v>1368</v>
      </c>
      <c r="D32" s="223" t="s">
        <v>1369</v>
      </c>
      <c r="E32" s="224" t="s">
        <v>1370</v>
      </c>
      <c r="F32" s="225" t="s">
        <v>1371</v>
      </c>
      <c r="G32" s="223" t="s">
        <v>1372</v>
      </c>
      <c r="H32" s="224" t="s">
        <v>1373</v>
      </c>
      <c r="I32" s="225" t="s">
        <v>1374</v>
      </c>
      <c r="J32" s="223" t="s">
        <v>1375</v>
      </c>
      <c r="K32" s="224" t="s">
        <v>1376</v>
      </c>
      <c r="L32" s="225" t="s">
        <v>1377</v>
      </c>
      <c r="M32" s="126"/>
      <c r="N32" s="126"/>
      <c r="O32" s="126"/>
      <c r="P32" s="126"/>
      <c r="Q32" s="126"/>
      <c r="R32" s="126"/>
      <c r="S32" s="126"/>
      <c r="T32" s="126"/>
      <c r="U32" s="126"/>
      <c r="V32" s="126"/>
      <c r="W32" s="126"/>
    </row>
    <row r="33" spans="1:23" ht="28.8" x14ac:dyDescent="0.3">
      <c r="A33" s="226" t="s">
        <v>1378</v>
      </c>
      <c r="B33" s="227" t="s">
        <v>1379</v>
      </c>
      <c r="C33" s="228" t="s">
        <v>1380</v>
      </c>
      <c r="D33" s="229">
        <v>15</v>
      </c>
      <c r="E33" s="230">
        <v>15</v>
      </c>
      <c r="F33" s="231">
        <v>15</v>
      </c>
      <c r="G33" s="229">
        <v>15</v>
      </c>
      <c r="H33" s="230">
        <v>15</v>
      </c>
      <c r="I33" s="231">
        <v>15</v>
      </c>
      <c r="J33" s="232" t="s">
        <v>1381</v>
      </c>
      <c r="K33" s="230">
        <v>15</v>
      </c>
      <c r="L33" s="231">
        <v>15</v>
      </c>
      <c r="M33" s="151"/>
      <c r="N33" s="151"/>
      <c r="O33" s="151"/>
      <c r="P33" s="151"/>
      <c r="Q33" s="151"/>
      <c r="R33" s="151"/>
      <c r="S33" s="151"/>
      <c r="T33" s="151"/>
      <c r="U33" s="151"/>
      <c r="V33" s="151"/>
      <c r="W33" s="151"/>
    </row>
    <row r="34" spans="1:23" ht="16.2" x14ac:dyDescent="0.3">
      <c r="A34" s="226" t="s">
        <v>1382</v>
      </c>
      <c r="B34" s="227" t="s">
        <v>1383</v>
      </c>
      <c r="C34" s="228" t="s">
        <v>1384</v>
      </c>
      <c r="D34" s="229" t="s">
        <v>1385</v>
      </c>
      <c r="E34" s="230">
        <v>139</v>
      </c>
      <c r="F34" s="231" t="s">
        <v>1386</v>
      </c>
      <c r="G34" s="229" t="s">
        <v>1385</v>
      </c>
      <c r="H34" s="230">
        <v>139</v>
      </c>
      <c r="I34" s="231">
        <v>139</v>
      </c>
      <c r="J34" s="229" t="s">
        <v>1385</v>
      </c>
      <c r="K34" s="230">
        <v>139</v>
      </c>
      <c r="L34" s="231">
        <v>139</v>
      </c>
      <c r="M34" s="151"/>
      <c r="N34" s="151"/>
      <c r="O34" s="151"/>
      <c r="P34" s="151"/>
      <c r="Q34" s="151"/>
      <c r="R34" s="151"/>
      <c r="S34" s="151"/>
      <c r="T34" s="151"/>
      <c r="U34" s="151"/>
      <c r="V34" s="151"/>
      <c r="W34" s="151"/>
    </row>
    <row r="35" spans="1:23" x14ac:dyDescent="0.3">
      <c r="A35" s="226" t="s">
        <v>1387</v>
      </c>
      <c r="B35" s="227" t="s">
        <v>1388</v>
      </c>
      <c r="C35" s="228" t="s">
        <v>1389</v>
      </c>
      <c r="D35" s="229">
        <v>176</v>
      </c>
      <c r="E35" s="230">
        <v>168</v>
      </c>
      <c r="F35" s="231">
        <v>161</v>
      </c>
      <c r="G35" s="229">
        <v>176</v>
      </c>
      <c r="H35" s="230">
        <v>184</v>
      </c>
      <c r="I35" s="231">
        <v>184</v>
      </c>
      <c r="J35" s="229">
        <v>176</v>
      </c>
      <c r="K35" s="230">
        <v>184</v>
      </c>
      <c r="L35" s="231">
        <v>184</v>
      </c>
      <c r="M35" s="151"/>
      <c r="N35" s="151"/>
      <c r="O35" s="151"/>
      <c r="P35" s="151"/>
      <c r="Q35" s="151"/>
      <c r="R35" s="151"/>
      <c r="S35" s="151"/>
      <c r="T35" s="151"/>
      <c r="U35" s="151"/>
      <c r="V35" s="151"/>
      <c r="W35" s="151"/>
    </row>
    <row r="36" spans="1:23" x14ac:dyDescent="0.3">
      <c r="A36" s="226" t="s">
        <v>1390</v>
      </c>
      <c r="B36" s="227" t="s">
        <v>1391</v>
      </c>
      <c r="C36" s="228" t="s">
        <v>1392</v>
      </c>
      <c r="D36" s="229">
        <v>50</v>
      </c>
      <c r="E36" s="230">
        <v>50</v>
      </c>
      <c r="F36" s="231">
        <v>40</v>
      </c>
      <c r="G36" s="229">
        <v>50</v>
      </c>
      <c r="H36" s="230">
        <v>50</v>
      </c>
      <c r="I36" s="231">
        <v>40</v>
      </c>
      <c r="J36" s="229">
        <v>50</v>
      </c>
      <c r="K36" s="230">
        <v>50</v>
      </c>
      <c r="L36" s="231">
        <v>40</v>
      </c>
      <c r="M36" s="151"/>
      <c r="N36" s="151"/>
      <c r="O36" s="151"/>
      <c r="P36" s="151"/>
      <c r="Q36" s="151"/>
      <c r="R36" s="151"/>
      <c r="S36" s="151"/>
      <c r="T36" s="151"/>
      <c r="U36" s="151"/>
      <c r="V36" s="151"/>
      <c r="W36" s="151"/>
    </row>
    <row r="37" spans="1:23" ht="28.8" x14ac:dyDescent="0.3">
      <c r="A37" s="226" t="s">
        <v>1393</v>
      </c>
      <c r="B37" s="227" t="s">
        <v>1394</v>
      </c>
      <c r="C37" s="228" t="s">
        <v>1395</v>
      </c>
      <c r="D37" s="229">
        <v>90</v>
      </c>
      <c r="E37" s="230">
        <v>90</v>
      </c>
      <c r="F37" s="231">
        <v>72</v>
      </c>
      <c r="G37" s="229">
        <v>90</v>
      </c>
      <c r="H37" s="230">
        <v>90</v>
      </c>
      <c r="I37" s="231">
        <v>90</v>
      </c>
      <c r="J37" s="229">
        <v>90</v>
      </c>
      <c r="K37" s="230">
        <v>90</v>
      </c>
      <c r="L37" s="231">
        <v>90</v>
      </c>
      <c r="M37" s="151"/>
      <c r="N37" s="151"/>
      <c r="O37" s="151"/>
      <c r="P37" s="151"/>
      <c r="Q37" s="151"/>
      <c r="R37" s="151"/>
      <c r="S37" s="151"/>
      <c r="T37" s="151"/>
      <c r="U37" s="151"/>
      <c r="V37" s="151"/>
      <c r="W37" s="151"/>
    </row>
    <row r="38" spans="1:23" x14ac:dyDescent="0.3">
      <c r="A38" s="226" t="s">
        <v>1396</v>
      </c>
      <c r="B38" s="227" t="s">
        <v>1397</v>
      </c>
      <c r="C38" s="228" t="s">
        <v>184</v>
      </c>
      <c r="D38" s="229">
        <v>21</v>
      </c>
      <c r="E38" s="230">
        <v>21</v>
      </c>
      <c r="F38" s="231">
        <v>21</v>
      </c>
      <c r="G38" s="229">
        <v>21</v>
      </c>
      <c r="H38" s="230">
        <v>21</v>
      </c>
      <c r="I38" s="231">
        <v>21</v>
      </c>
      <c r="J38" s="229">
        <v>21</v>
      </c>
      <c r="K38" s="230">
        <v>21</v>
      </c>
      <c r="L38" s="231">
        <v>21</v>
      </c>
      <c r="M38" s="151"/>
      <c r="N38" s="151"/>
      <c r="O38" s="151"/>
      <c r="P38" s="151"/>
      <c r="Q38" s="151"/>
      <c r="R38" s="151"/>
      <c r="S38" s="151"/>
      <c r="T38" s="151"/>
      <c r="U38" s="151"/>
      <c r="V38" s="151"/>
      <c r="W38" s="151"/>
    </row>
    <row r="39" spans="1:23" x14ac:dyDescent="0.3">
      <c r="A39" s="226" t="s">
        <v>1398</v>
      </c>
      <c r="B39" s="227" t="s">
        <v>1399</v>
      </c>
      <c r="C39" s="228" t="s">
        <v>1384</v>
      </c>
      <c r="D39" s="229">
        <v>103</v>
      </c>
      <c r="E39" s="230">
        <v>103</v>
      </c>
      <c r="F39" s="231">
        <v>75</v>
      </c>
      <c r="G39" s="229">
        <v>103</v>
      </c>
      <c r="H39" s="230">
        <v>103</v>
      </c>
      <c r="I39" s="231">
        <v>103</v>
      </c>
      <c r="J39" s="229">
        <v>103</v>
      </c>
      <c r="K39" s="230">
        <v>103</v>
      </c>
      <c r="L39" s="231">
        <v>103</v>
      </c>
      <c r="M39" s="151"/>
      <c r="N39" s="151"/>
      <c r="O39" s="151"/>
      <c r="P39" s="151"/>
      <c r="Q39" s="151"/>
      <c r="R39" s="151"/>
      <c r="S39" s="151"/>
      <c r="T39" s="151"/>
      <c r="U39" s="151"/>
      <c r="V39" s="151"/>
      <c r="W39" s="151"/>
    </row>
    <row r="40" spans="1:23" x14ac:dyDescent="0.3">
      <c r="A40" s="226" t="s">
        <v>1400</v>
      </c>
      <c r="B40" s="227" t="s">
        <v>1401</v>
      </c>
      <c r="C40" s="228" t="s">
        <v>1384</v>
      </c>
      <c r="D40" s="229">
        <v>78</v>
      </c>
      <c r="E40" s="230">
        <v>78</v>
      </c>
      <c r="F40" s="231">
        <v>76</v>
      </c>
      <c r="G40" s="229">
        <v>78</v>
      </c>
      <c r="H40" s="230">
        <v>78</v>
      </c>
      <c r="I40" s="231">
        <v>78</v>
      </c>
      <c r="J40" s="229">
        <v>78</v>
      </c>
      <c r="K40" s="230">
        <v>78</v>
      </c>
      <c r="L40" s="231">
        <v>78</v>
      </c>
      <c r="M40" s="151"/>
      <c r="N40" s="151"/>
      <c r="O40" s="151"/>
      <c r="P40" s="151"/>
      <c r="Q40" s="151"/>
      <c r="R40" s="151"/>
      <c r="S40" s="151"/>
      <c r="T40" s="151"/>
      <c r="U40" s="151"/>
      <c r="V40" s="151"/>
      <c r="W40" s="151"/>
    </row>
    <row r="41" spans="1:23" x14ac:dyDescent="0.3">
      <c r="A41" s="60" t="s">
        <v>137</v>
      </c>
      <c r="B41" s="61"/>
      <c r="C41" s="62"/>
      <c r="D41" s="57">
        <v>672</v>
      </c>
      <c r="E41" s="58">
        <v>664</v>
      </c>
      <c r="F41" s="59">
        <v>580</v>
      </c>
      <c r="G41" s="57">
        <v>672</v>
      </c>
      <c r="H41" s="58">
        <v>680</v>
      </c>
      <c r="I41" s="59">
        <v>670</v>
      </c>
      <c r="J41" s="57">
        <v>672</v>
      </c>
      <c r="K41" s="58">
        <v>680</v>
      </c>
      <c r="L41" s="59">
        <v>670</v>
      </c>
      <c r="M41" s="34"/>
      <c r="N41" s="34"/>
      <c r="O41" s="34"/>
      <c r="P41" s="34"/>
      <c r="Q41" s="34"/>
      <c r="R41" s="34"/>
      <c r="S41" s="34"/>
      <c r="T41" s="34"/>
      <c r="U41" s="34"/>
      <c r="V41" s="34"/>
      <c r="W41" s="34"/>
    </row>
    <row r="42" spans="1:23" x14ac:dyDescent="0.3">
      <c r="A42" s="138" t="s">
        <v>1402</v>
      </c>
      <c r="B42" s="138"/>
      <c r="C42" s="138"/>
      <c r="D42" s="138"/>
      <c r="E42" s="138"/>
      <c r="F42" s="138"/>
      <c r="G42" s="138"/>
      <c r="H42" s="138"/>
      <c r="I42" s="138"/>
      <c r="J42" s="138"/>
      <c r="K42" s="138"/>
      <c r="L42" s="138"/>
      <c r="M42" s="138"/>
      <c r="N42" s="138"/>
      <c r="O42" s="138"/>
      <c r="P42" s="138"/>
      <c r="Q42" s="138"/>
      <c r="R42" s="138"/>
      <c r="S42" s="138"/>
      <c r="T42" s="138"/>
      <c r="U42" s="138"/>
      <c r="V42" s="138"/>
      <c r="W42" s="138"/>
    </row>
    <row r="43" spans="1:23" x14ac:dyDescent="0.3">
      <c r="A43" s="138" t="s">
        <v>1403</v>
      </c>
      <c r="B43" s="138"/>
      <c r="C43" s="138"/>
      <c r="D43" s="138"/>
      <c r="E43" s="138"/>
      <c r="F43" s="138"/>
      <c r="G43" s="138"/>
      <c r="H43" s="138"/>
      <c r="I43" s="138"/>
      <c r="J43" s="138"/>
      <c r="K43" s="138"/>
      <c r="L43" s="138"/>
      <c r="M43" s="138"/>
      <c r="N43" s="138"/>
      <c r="O43" s="138"/>
      <c r="P43" s="138"/>
      <c r="Q43" s="138"/>
      <c r="R43" s="138"/>
      <c r="S43" s="138"/>
      <c r="T43" s="138"/>
      <c r="U43" s="138"/>
      <c r="V43" s="138"/>
      <c r="W43" s="138"/>
    </row>
    <row r="44" spans="1:23" x14ac:dyDescent="0.3">
      <c r="A44" s="151"/>
      <c r="B44" s="149"/>
      <c r="C44" s="149"/>
      <c r="D44" s="151"/>
      <c r="E44" s="151"/>
      <c r="F44" s="151"/>
      <c r="G44" s="151"/>
      <c r="H44" s="151"/>
      <c r="I44" s="151"/>
      <c r="J44" s="151"/>
      <c r="K44" s="151"/>
      <c r="L44" s="151"/>
      <c r="M44" s="151"/>
      <c r="N44" s="151"/>
      <c r="O44" s="151"/>
      <c r="P44" s="151"/>
      <c r="Q44" s="151"/>
      <c r="R44" s="151"/>
      <c r="S44" s="151"/>
      <c r="T44" s="151"/>
      <c r="U44" s="151"/>
      <c r="V44" s="151"/>
      <c r="W44" s="151"/>
    </row>
    <row r="45" spans="1:23" ht="5.0999999999999996" customHeight="1" x14ac:dyDescent="0.3">
      <c r="A45" s="221"/>
      <c r="B45" s="222"/>
      <c r="C45" s="222"/>
      <c r="D45" s="221"/>
      <c r="E45" s="221"/>
      <c r="F45" s="221"/>
      <c r="G45" s="221"/>
      <c r="H45" s="221"/>
      <c r="I45" s="221"/>
      <c r="J45" s="221"/>
      <c r="K45" s="221"/>
      <c r="L45" s="221"/>
      <c r="M45" s="221"/>
      <c r="N45" s="221"/>
      <c r="O45" s="221"/>
      <c r="P45" s="221"/>
      <c r="Q45" s="221"/>
      <c r="R45" s="221"/>
      <c r="S45" s="221"/>
      <c r="T45" s="221"/>
      <c r="U45" s="221"/>
      <c r="V45" s="221"/>
      <c r="W45" s="221"/>
    </row>
    <row r="46" spans="1:23" x14ac:dyDescent="0.3">
      <c r="A46" s="151"/>
      <c r="B46" s="149"/>
      <c r="C46" s="149"/>
      <c r="D46" s="151"/>
      <c r="E46" s="151"/>
      <c r="F46" s="151"/>
      <c r="G46" s="151"/>
      <c r="H46" s="151"/>
      <c r="I46" s="151"/>
      <c r="J46" s="151"/>
      <c r="K46" s="151"/>
      <c r="L46" s="151"/>
      <c r="M46" s="151"/>
      <c r="N46" s="151"/>
      <c r="O46" s="151"/>
      <c r="P46" s="151"/>
      <c r="Q46" s="151"/>
      <c r="R46" s="151"/>
      <c r="S46" s="151"/>
      <c r="T46" s="151"/>
      <c r="U46" s="151"/>
      <c r="V46" s="151"/>
      <c r="W46" s="151"/>
    </row>
    <row r="47" spans="1:23" x14ac:dyDescent="0.3">
      <c r="A47" s="151" t="s">
        <v>1404</v>
      </c>
      <c r="B47" s="149"/>
      <c r="C47" s="149"/>
      <c r="D47" s="151"/>
      <c r="E47" s="151"/>
      <c r="F47" s="151"/>
      <c r="G47" s="151"/>
      <c r="H47" s="151"/>
      <c r="I47" s="151"/>
      <c r="J47" s="151"/>
      <c r="K47" s="151"/>
      <c r="L47" s="151"/>
      <c r="M47" s="151"/>
      <c r="N47" s="151"/>
      <c r="O47" s="151"/>
      <c r="P47" s="151"/>
      <c r="Q47" s="151"/>
      <c r="R47" s="151"/>
      <c r="S47" s="151"/>
      <c r="T47" s="151"/>
      <c r="U47" s="151"/>
      <c r="V47" s="151"/>
      <c r="W47" s="151"/>
    </row>
    <row r="48" spans="1:23" x14ac:dyDescent="0.3">
      <c r="A48" s="151" t="s">
        <v>1405</v>
      </c>
      <c r="B48" s="149"/>
      <c r="C48" s="149"/>
      <c r="D48" s="151"/>
      <c r="E48" s="151"/>
      <c r="F48" s="151"/>
      <c r="G48" s="151"/>
      <c r="H48" s="151"/>
      <c r="I48" s="151"/>
      <c r="J48" s="151"/>
      <c r="K48" s="151"/>
      <c r="L48" s="151"/>
      <c r="M48" s="151"/>
      <c r="N48" s="151"/>
      <c r="O48" s="151"/>
      <c r="P48" s="151"/>
      <c r="Q48" s="151"/>
      <c r="R48" s="151"/>
      <c r="S48" s="151"/>
      <c r="T48" s="151"/>
      <c r="U48" s="151"/>
      <c r="V48" s="151"/>
      <c r="W48" s="151"/>
    </row>
    <row r="49" spans="1:23" ht="18" x14ac:dyDescent="0.35">
      <c r="A49" s="108" t="s">
        <v>1406</v>
      </c>
      <c r="B49" s="149"/>
      <c r="C49" s="149"/>
      <c r="D49" s="151"/>
      <c r="E49" s="151"/>
      <c r="F49" s="151"/>
      <c r="G49" s="151"/>
      <c r="H49" s="151"/>
      <c r="I49" s="151"/>
      <c r="J49" s="151"/>
      <c r="K49" s="151"/>
      <c r="L49" s="151"/>
      <c r="M49" s="151"/>
      <c r="N49" s="151"/>
      <c r="O49" s="151"/>
      <c r="P49" s="151"/>
      <c r="Q49" s="151"/>
      <c r="R49" s="151"/>
      <c r="S49" s="151"/>
      <c r="T49" s="151"/>
      <c r="U49" s="151"/>
      <c r="V49" s="151"/>
      <c r="W49" s="151"/>
    </row>
    <row r="50" spans="1:23" x14ac:dyDescent="0.3">
      <c r="A50" s="70"/>
      <c r="B50" s="68"/>
      <c r="C50" s="69"/>
      <c r="D50" s="254">
        <v>2014</v>
      </c>
      <c r="E50" s="255"/>
      <c r="F50" s="256"/>
      <c r="G50" s="254">
        <v>2015</v>
      </c>
      <c r="H50" s="255"/>
      <c r="I50" s="256"/>
      <c r="J50" s="254">
        <v>2016</v>
      </c>
      <c r="K50" s="255"/>
      <c r="L50" s="256"/>
      <c r="M50" s="254">
        <v>2017</v>
      </c>
      <c r="N50" s="255"/>
      <c r="O50" s="256"/>
      <c r="P50" s="151"/>
      <c r="Q50" s="151"/>
      <c r="R50" s="151"/>
      <c r="S50" s="151"/>
      <c r="T50" s="151"/>
      <c r="U50" s="151"/>
      <c r="V50" s="151"/>
      <c r="W50" s="151"/>
    </row>
    <row r="51" spans="1:23" ht="43.2" x14ac:dyDescent="0.3">
      <c r="A51" s="233" t="s">
        <v>1366</v>
      </c>
      <c r="B51" s="234" t="s">
        <v>1367</v>
      </c>
      <c r="C51" s="235" t="s">
        <v>1368</v>
      </c>
      <c r="D51" s="233" t="s">
        <v>1369</v>
      </c>
      <c r="E51" s="234" t="s">
        <v>1370</v>
      </c>
      <c r="F51" s="235" t="s">
        <v>1371</v>
      </c>
      <c r="G51" s="233" t="s">
        <v>1372</v>
      </c>
      <c r="H51" s="234" t="s">
        <v>1373</v>
      </c>
      <c r="I51" s="235" t="s">
        <v>1374</v>
      </c>
      <c r="J51" s="233" t="s">
        <v>1375</v>
      </c>
      <c r="K51" s="234" t="s">
        <v>1376</v>
      </c>
      <c r="L51" s="235" t="s">
        <v>1377</v>
      </c>
      <c r="M51" s="233" t="s">
        <v>1407</v>
      </c>
      <c r="N51" s="234" t="s">
        <v>1408</v>
      </c>
      <c r="O51" s="235" t="s">
        <v>1409</v>
      </c>
      <c r="P51" s="126"/>
      <c r="Q51" s="126"/>
      <c r="R51" s="126"/>
      <c r="S51" s="126"/>
      <c r="T51" s="126"/>
      <c r="U51" s="126"/>
      <c r="V51" s="126"/>
      <c r="W51" s="126"/>
    </row>
    <row r="52" spans="1:23" x14ac:dyDescent="0.3">
      <c r="A52" s="226" t="s">
        <v>1410</v>
      </c>
      <c r="B52" s="227" t="s">
        <v>1411</v>
      </c>
      <c r="C52" s="228" t="s">
        <v>121</v>
      </c>
      <c r="D52" s="236">
        <v>9</v>
      </c>
      <c r="E52" s="237">
        <v>8</v>
      </c>
      <c r="F52" s="238">
        <v>5</v>
      </c>
      <c r="G52" s="236">
        <v>9</v>
      </c>
      <c r="H52" s="237">
        <v>9</v>
      </c>
      <c r="I52" s="238">
        <v>6</v>
      </c>
      <c r="J52" s="236">
        <v>9</v>
      </c>
      <c r="K52" s="237">
        <v>9</v>
      </c>
      <c r="L52" s="238">
        <v>6</v>
      </c>
      <c r="M52" s="236"/>
      <c r="N52" s="237"/>
      <c r="O52" s="238"/>
      <c r="P52" s="151"/>
      <c r="Q52" s="151"/>
      <c r="R52" s="151"/>
      <c r="S52" s="151"/>
      <c r="T52" s="151"/>
      <c r="U52" s="151"/>
      <c r="V52" s="151"/>
      <c r="W52" s="151"/>
    </row>
    <row r="53" spans="1:23" x14ac:dyDescent="0.3">
      <c r="A53" s="226" t="s">
        <v>1412</v>
      </c>
      <c r="B53" s="227" t="s">
        <v>1413</v>
      </c>
      <c r="C53" s="228" t="s">
        <v>1384</v>
      </c>
      <c r="D53" s="236">
        <v>51</v>
      </c>
      <c r="E53" s="237">
        <v>51</v>
      </c>
      <c r="F53" s="238">
        <v>38</v>
      </c>
      <c r="G53" s="236">
        <v>51</v>
      </c>
      <c r="H53" s="237">
        <v>51</v>
      </c>
      <c r="I53" s="238">
        <v>51</v>
      </c>
      <c r="J53" s="236">
        <v>51</v>
      </c>
      <c r="K53" s="237">
        <v>51</v>
      </c>
      <c r="L53" s="238">
        <v>51</v>
      </c>
      <c r="M53" s="236"/>
      <c r="N53" s="237"/>
      <c r="O53" s="238"/>
      <c r="P53" s="151"/>
      <c r="Q53" s="151"/>
      <c r="R53" s="151"/>
      <c r="S53" s="151"/>
      <c r="T53" s="151"/>
      <c r="U53" s="151"/>
      <c r="V53" s="151"/>
      <c r="W53" s="151"/>
    </row>
    <row r="54" spans="1:23" x14ac:dyDescent="0.3">
      <c r="A54" s="226" t="s">
        <v>1414</v>
      </c>
      <c r="B54" s="227" t="s">
        <v>1415</v>
      </c>
      <c r="C54" s="228" t="s">
        <v>131</v>
      </c>
      <c r="D54" s="236">
        <v>20</v>
      </c>
      <c r="E54" s="237">
        <v>16</v>
      </c>
      <c r="F54" s="238">
        <v>11</v>
      </c>
      <c r="G54" s="236">
        <v>20</v>
      </c>
      <c r="H54" s="237">
        <v>20</v>
      </c>
      <c r="I54" s="238">
        <v>17</v>
      </c>
      <c r="J54" s="236">
        <v>20</v>
      </c>
      <c r="K54" s="237">
        <v>20</v>
      </c>
      <c r="L54" s="238">
        <v>17</v>
      </c>
      <c r="M54" s="236"/>
      <c r="N54" s="237"/>
      <c r="O54" s="238"/>
      <c r="P54" s="151"/>
      <c r="Q54" s="151"/>
      <c r="R54" s="151"/>
      <c r="S54" s="151"/>
      <c r="T54" s="151"/>
      <c r="U54" s="151"/>
      <c r="V54" s="151"/>
      <c r="W54" s="151"/>
    </row>
    <row r="55" spans="1:23" x14ac:dyDescent="0.3">
      <c r="A55" s="226" t="s">
        <v>1416</v>
      </c>
      <c r="B55" s="227" t="s">
        <v>1417</v>
      </c>
      <c r="C55" s="228" t="s">
        <v>133</v>
      </c>
      <c r="D55" s="236">
        <v>14</v>
      </c>
      <c r="E55" s="237">
        <v>14</v>
      </c>
      <c r="F55" s="238">
        <v>14</v>
      </c>
      <c r="G55" s="236">
        <v>14</v>
      </c>
      <c r="H55" s="237">
        <v>14</v>
      </c>
      <c r="I55" s="238">
        <v>14</v>
      </c>
      <c r="J55" s="236">
        <v>14</v>
      </c>
      <c r="K55" s="237">
        <v>14</v>
      </c>
      <c r="L55" s="238">
        <v>14</v>
      </c>
      <c r="M55" s="236"/>
      <c r="N55" s="237"/>
      <c r="O55" s="238"/>
      <c r="P55" s="151"/>
      <c r="Q55" s="151"/>
      <c r="R55" s="151"/>
      <c r="S55" s="151"/>
      <c r="T55" s="151"/>
      <c r="U55" s="151"/>
      <c r="V55" s="151"/>
      <c r="W55" s="151"/>
    </row>
    <row r="56" spans="1:23" ht="28.8" x14ac:dyDescent="0.3">
      <c r="A56" s="226" t="s">
        <v>1418</v>
      </c>
      <c r="B56" s="227" t="s">
        <v>1419</v>
      </c>
      <c r="C56" s="228" t="s">
        <v>133</v>
      </c>
      <c r="D56" s="236">
        <v>9</v>
      </c>
      <c r="E56" s="237">
        <v>9</v>
      </c>
      <c r="F56" s="238">
        <v>7</v>
      </c>
      <c r="G56" s="236">
        <v>9</v>
      </c>
      <c r="H56" s="237">
        <v>10</v>
      </c>
      <c r="I56" s="238">
        <v>9</v>
      </c>
      <c r="J56" s="236">
        <v>9</v>
      </c>
      <c r="K56" s="237">
        <v>10</v>
      </c>
      <c r="L56" s="238">
        <v>9</v>
      </c>
      <c r="M56" s="236"/>
      <c r="N56" s="237"/>
      <c r="O56" s="238"/>
      <c r="P56" s="151"/>
      <c r="Q56" s="151"/>
      <c r="R56" s="151"/>
      <c r="S56" s="151"/>
      <c r="T56" s="151"/>
      <c r="U56" s="151"/>
      <c r="V56" s="151"/>
      <c r="W56" s="151"/>
    </row>
    <row r="57" spans="1:23" ht="28.8" x14ac:dyDescent="0.3">
      <c r="A57" s="226" t="s">
        <v>1420</v>
      </c>
      <c r="B57" s="227" t="s">
        <v>1421</v>
      </c>
      <c r="C57" s="228" t="s">
        <v>1422</v>
      </c>
      <c r="D57" s="236">
        <v>16</v>
      </c>
      <c r="E57" s="237">
        <v>16</v>
      </c>
      <c r="F57" s="238">
        <v>6</v>
      </c>
      <c r="G57" s="236">
        <v>16</v>
      </c>
      <c r="H57" s="237">
        <v>16</v>
      </c>
      <c r="I57" s="238">
        <v>10</v>
      </c>
      <c r="J57" s="236">
        <v>16</v>
      </c>
      <c r="K57" s="237">
        <v>16</v>
      </c>
      <c r="L57" s="238">
        <v>16</v>
      </c>
      <c r="M57" s="236"/>
      <c r="N57" s="237"/>
      <c r="O57" s="238"/>
      <c r="P57" s="151"/>
      <c r="Q57" s="151"/>
      <c r="R57" s="151"/>
      <c r="S57" s="151"/>
      <c r="T57" s="151"/>
      <c r="U57" s="151"/>
      <c r="V57" s="151"/>
      <c r="W57" s="151"/>
    </row>
    <row r="58" spans="1:23" x14ac:dyDescent="0.3">
      <c r="A58" s="226" t="s">
        <v>1423</v>
      </c>
      <c r="B58" s="227" t="s">
        <v>1424</v>
      </c>
      <c r="C58" s="228" t="s">
        <v>133</v>
      </c>
      <c r="D58" s="236">
        <v>14</v>
      </c>
      <c r="E58" s="237">
        <v>11</v>
      </c>
      <c r="F58" s="238">
        <v>4</v>
      </c>
      <c r="G58" s="236">
        <v>14</v>
      </c>
      <c r="H58" s="237">
        <v>11</v>
      </c>
      <c r="I58" s="238">
        <v>4</v>
      </c>
      <c r="J58" s="236">
        <v>14</v>
      </c>
      <c r="K58" s="237">
        <v>12</v>
      </c>
      <c r="L58" s="238">
        <v>10</v>
      </c>
      <c r="M58" s="236">
        <v>14</v>
      </c>
      <c r="N58" s="237">
        <v>14</v>
      </c>
      <c r="O58" s="238">
        <v>13</v>
      </c>
      <c r="P58" s="151"/>
      <c r="Q58" s="151"/>
      <c r="R58" s="151"/>
      <c r="S58" s="151"/>
      <c r="T58" s="151"/>
      <c r="U58" s="151"/>
      <c r="V58" s="151"/>
      <c r="W58" s="151"/>
    </row>
    <row r="59" spans="1:23" ht="43.2" x14ac:dyDescent="0.3">
      <c r="A59" s="226" t="s">
        <v>1425</v>
      </c>
      <c r="B59" s="227" t="s">
        <v>1426</v>
      </c>
      <c r="C59" s="228" t="s">
        <v>1427</v>
      </c>
      <c r="D59" s="236">
        <v>18</v>
      </c>
      <c r="E59" s="237">
        <v>16</v>
      </c>
      <c r="F59" s="238">
        <v>13</v>
      </c>
      <c r="G59" s="236">
        <v>18</v>
      </c>
      <c r="H59" s="237">
        <v>16</v>
      </c>
      <c r="I59" s="238">
        <v>13</v>
      </c>
      <c r="J59" s="236">
        <v>18</v>
      </c>
      <c r="K59" s="237">
        <v>16</v>
      </c>
      <c r="L59" s="238">
        <v>13</v>
      </c>
      <c r="M59" s="236"/>
      <c r="N59" s="237"/>
      <c r="O59" s="238"/>
      <c r="P59" s="151"/>
      <c r="Q59" s="151"/>
      <c r="R59" s="151"/>
      <c r="S59" s="151"/>
      <c r="T59" s="151"/>
      <c r="U59" s="151"/>
      <c r="V59" s="151"/>
      <c r="W59" s="151"/>
    </row>
    <row r="60" spans="1:23" ht="16.2" x14ac:dyDescent="0.3">
      <c r="A60" s="226" t="s">
        <v>1428</v>
      </c>
      <c r="B60" s="227" t="s">
        <v>1417</v>
      </c>
      <c r="C60" s="228" t="s">
        <v>184</v>
      </c>
      <c r="D60" s="236">
        <v>60</v>
      </c>
      <c r="E60" s="237">
        <v>60</v>
      </c>
      <c r="F60" s="238">
        <v>60</v>
      </c>
      <c r="G60" s="236">
        <v>60</v>
      </c>
      <c r="H60" s="237">
        <v>60</v>
      </c>
      <c r="I60" s="238">
        <v>60</v>
      </c>
      <c r="J60" s="236">
        <v>60</v>
      </c>
      <c r="K60" s="237">
        <v>60</v>
      </c>
      <c r="L60" s="238">
        <v>60</v>
      </c>
      <c r="M60" s="236"/>
      <c r="N60" s="237"/>
      <c r="O60" s="238"/>
      <c r="P60" s="151"/>
      <c r="Q60" s="151"/>
      <c r="R60" s="151"/>
      <c r="S60" s="151"/>
      <c r="T60" s="151"/>
      <c r="U60" s="151"/>
      <c r="V60" s="151"/>
      <c r="W60" s="151"/>
    </row>
    <row r="61" spans="1:23" ht="43.2" x14ac:dyDescent="0.3">
      <c r="A61" s="226" t="s">
        <v>1429</v>
      </c>
      <c r="B61" s="227" t="s">
        <v>1430</v>
      </c>
      <c r="C61" s="228" t="s">
        <v>1431</v>
      </c>
      <c r="D61" s="236">
        <v>51</v>
      </c>
      <c r="E61" s="237">
        <v>51</v>
      </c>
      <c r="F61" s="238">
        <v>30</v>
      </c>
      <c r="G61" s="236">
        <v>51</v>
      </c>
      <c r="H61" s="237">
        <v>51</v>
      </c>
      <c r="I61" s="238">
        <v>44</v>
      </c>
      <c r="J61" s="236">
        <v>51</v>
      </c>
      <c r="K61" s="237">
        <v>51</v>
      </c>
      <c r="L61" s="238">
        <v>51</v>
      </c>
      <c r="M61" s="236"/>
      <c r="N61" s="237"/>
      <c r="O61" s="238"/>
      <c r="P61" s="151"/>
      <c r="Q61" s="151"/>
      <c r="R61" s="151"/>
      <c r="S61" s="151"/>
      <c r="T61" s="151"/>
      <c r="U61" s="151"/>
      <c r="V61" s="151"/>
      <c r="W61" s="151"/>
    </row>
    <row r="62" spans="1:23" x14ac:dyDescent="0.3">
      <c r="A62" s="226" t="s">
        <v>1432</v>
      </c>
      <c r="B62" s="227" t="s">
        <v>1433</v>
      </c>
      <c r="C62" s="228" t="s">
        <v>119</v>
      </c>
      <c r="D62" s="236">
        <v>11</v>
      </c>
      <c r="E62" s="237">
        <v>11</v>
      </c>
      <c r="F62" s="238">
        <v>5</v>
      </c>
      <c r="G62" s="236">
        <v>11</v>
      </c>
      <c r="H62" s="237">
        <v>11</v>
      </c>
      <c r="I62" s="238">
        <v>8</v>
      </c>
      <c r="J62" s="236">
        <v>11</v>
      </c>
      <c r="K62" s="237">
        <v>13</v>
      </c>
      <c r="L62" s="238">
        <v>13</v>
      </c>
      <c r="M62" s="236"/>
      <c r="N62" s="237"/>
      <c r="O62" s="238"/>
      <c r="P62" s="151"/>
      <c r="Q62" s="151"/>
      <c r="R62" s="151"/>
      <c r="S62" s="151"/>
      <c r="T62" s="151"/>
      <c r="U62" s="151"/>
      <c r="V62" s="151"/>
      <c r="W62" s="151"/>
    </row>
    <row r="63" spans="1:23" ht="28.8" x14ac:dyDescent="0.3">
      <c r="A63" s="226" t="s">
        <v>1434</v>
      </c>
      <c r="B63" s="227" t="s">
        <v>1435</v>
      </c>
      <c r="C63" s="228" t="s">
        <v>129</v>
      </c>
      <c r="D63" s="236">
        <v>18</v>
      </c>
      <c r="E63" s="237">
        <v>18</v>
      </c>
      <c r="F63" s="238">
        <v>15</v>
      </c>
      <c r="G63" s="236">
        <v>18</v>
      </c>
      <c r="H63" s="237">
        <v>18</v>
      </c>
      <c r="I63" s="238">
        <v>17</v>
      </c>
      <c r="J63" s="236">
        <v>18</v>
      </c>
      <c r="K63" s="237">
        <v>18</v>
      </c>
      <c r="L63" s="238">
        <v>17</v>
      </c>
      <c r="M63" s="236">
        <v>18</v>
      </c>
      <c r="N63" s="237">
        <v>18</v>
      </c>
      <c r="O63" s="238">
        <v>18</v>
      </c>
      <c r="P63" s="151"/>
      <c r="Q63" s="151"/>
      <c r="R63" s="151"/>
      <c r="S63" s="151"/>
      <c r="T63" s="151"/>
      <c r="U63" s="151"/>
      <c r="V63" s="151"/>
      <c r="W63" s="151"/>
    </row>
    <row r="64" spans="1:23" x14ac:dyDescent="0.3">
      <c r="A64" s="226" t="s">
        <v>1436</v>
      </c>
      <c r="B64" s="227" t="s">
        <v>1437</v>
      </c>
      <c r="C64" s="228" t="s">
        <v>121</v>
      </c>
      <c r="D64" s="236">
        <v>25</v>
      </c>
      <c r="E64" s="237">
        <v>22</v>
      </c>
      <c r="F64" s="238">
        <v>14</v>
      </c>
      <c r="G64" s="236">
        <v>25</v>
      </c>
      <c r="H64" s="237">
        <v>27</v>
      </c>
      <c r="I64" s="238">
        <v>20</v>
      </c>
      <c r="J64" s="236">
        <v>25</v>
      </c>
      <c r="K64" s="237">
        <v>27</v>
      </c>
      <c r="L64" s="238">
        <v>20</v>
      </c>
      <c r="M64" s="236">
        <v>25</v>
      </c>
      <c r="N64" s="237">
        <v>27</v>
      </c>
      <c r="O64" s="238">
        <v>27</v>
      </c>
      <c r="P64" s="151"/>
      <c r="Q64" s="151"/>
      <c r="R64" s="151"/>
      <c r="S64" s="151"/>
      <c r="T64" s="151"/>
      <c r="U64" s="151"/>
      <c r="V64" s="151"/>
      <c r="W64" s="151"/>
    </row>
    <row r="65" spans="1:23" x14ac:dyDescent="0.3">
      <c r="A65" s="226" t="s">
        <v>1438</v>
      </c>
      <c r="B65" s="227" t="s">
        <v>1424</v>
      </c>
      <c r="C65" s="228" t="s">
        <v>119</v>
      </c>
      <c r="D65" s="236">
        <v>50</v>
      </c>
      <c r="E65" s="237">
        <v>50</v>
      </c>
      <c r="F65" s="238">
        <v>25</v>
      </c>
      <c r="G65" s="236">
        <v>50</v>
      </c>
      <c r="H65" s="237">
        <v>52</v>
      </c>
      <c r="I65" s="238">
        <v>52</v>
      </c>
      <c r="J65" s="236">
        <v>50</v>
      </c>
      <c r="K65" s="237">
        <v>52</v>
      </c>
      <c r="L65" s="238">
        <v>52</v>
      </c>
      <c r="M65" s="236"/>
      <c r="N65" s="237"/>
      <c r="O65" s="238"/>
      <c r="P65" s="151"/>
      <c r="Q65" s="151"/>
      <c r="R65" s="151"/>
      <c r="S65" s="151"/>
      <c r="T65" s="151"/>
      <c r="U65" s="151"/>
      <c r="V65" s="151"/>
      <c r="W65" s="151"/>
    </row>
    <row r="66" spans="1:23" x14ac:dyDescent="0.3">
      <c r="A66" s="226" t="s">
        <v>1439</v>
      </c>
      <c r="B66" s="227" t="s">
        <v>1440</v>
      </c>
      <c r="C66" s="228" t="s">
        <v>121</v>
      </c>
      <c r="D66" s="236">
        <v>6</v>
      </c>
      <c r="E66" s="237">
        <v>6</v>
      </c>
      <c r="F66" s="238">
        <v>3</v>
      </c>
      <c r="G66" s="236">
        <v>6</v>
      </c>
      <c r="H66" s="237">
        <v>6</v>
      </c>
      <c r="I66" s="238">
        <v>6</v>
      </c>
      <c r="J66" s="236">
        <v>6</v>
      </c>
      <c r="K66" s="237">
        <v>6</v>
      </c>
      <c r="L66" s="238">
        <v>6</v>
      </c>
      <c r="M66" s="236"/>
      <c r="N66" s="237"/>
      <c r="O66" s="238"/>
      <c r="P66" s="151"/>
      <c r="Q66" s="151"/>
      <c r="R66" s="151"/>
      <c r="S66" s="151"/>
      <c r="T66" s="151"/>
      <c r="U66" s="151"/>
      <c r="V66" s="151"/>
      <c r="W66" s="151"/>
    </row>
    <row r="67" spans="1:23" x14ac:dyDescent="0.3">
      <c r="A67" s="60" t="s">
        <v>137</v>
      </c>
      <c r="B67" s="61"/>
      <c r="C67" s="62"/>
      <c r="D67" s="63">
        <v>312</v>
      </c>
      <c r="E67" s="64">
        <v>359</v>
      </c>
      <c r="F67" s="65">
        <v>250</v>
      </c>
      <c r="G67" s="63">
        <v>372</v>
      </c>
      <c r="H67" s="64">
        <v>372</v>
      </c>
      <c r="I67" s="65">
        <v>331</v>
      </c>
      <c r="J67" s="63">
        <v>372</v>
      </c>
      <c r="K67" s="64">
        <v>375</v>
      </c>
      <c r="L67" s="65">
        <v>355</v>
      </c>
      <c r="M67" s="63"/>
      <c r="N67" s="64"/>
      <c r="O67" s="65"/>
      <c r="P67" s="34"/>
      <c r="Q67" s="34"/>
      <c r="R67" s="34"/>
      <c r="S67" s="34"/>
      <c r="T67" s="34"/>
      <c r="U67" s="34"/>
      <c r="V67" s="34"/>
      <c r="W67" s="34"/>
    </row>
    <row r="68" spans="1:23" x14ac:dyDescent="0.3">
      <c r="A68" s="151"/>
      <c r="B68" s="149"/>
      <c r="C68" s="149"/>
      <c r="D68" s="151"/>
      <c r="E68" s="151"/>
      <c r="F68" s="151"/>
      <c r="G68" s="151"/>
      <c r="H68" s="151"/>
      <c r="I68" s="151"/>
      <c r="J68" s="151"/>
      <c r="K68" s="151"/>
      <c r="L68" s="151"/>
      <c r="M68" s="151"/>
      <c r="N68" s="151"/>
      <c r="O68" s="151"/>
      <c r="P68" s="151"/>
      <c r="Q68" s="151"/>
      <c r="R68" s="151"/>
      <c r="S68" s="151"/>
      <c r="T68" s="151"/>
      <c r="U68" s="151"/>
      <c r="V68" s="151"/>
      <c r="W68" s="151"/>
    </row>
    <row r="69" spans="1:23" ht="18" x14ac:dyDescent="0.35">
      <c r="A69" s="108" t="s">
        <v>1441</v>
      </c>
      <c r="B69" s="149"/>
      <c r="C69" s="149"/>
      <c r="D69" s="151"/>
      <c r="E69" s="151"/>
      <c r="F69" s="151"/>
      <c r="G69" s="151"/>
      <c r="H69" s="151"/>
      <c r="I69" s="151"/>
      <c r="J69" s="151"/>
      <c r="K69" s="151"/>
      <c r="L69" s="151"/>
      <c r="M69" s="151"/>
      <c r="N69" s="151"/>
      <c r="O69" s="151"/>
      <c r="P69" s="151"/>
      <c r="Q69" s="151"/>
      <c r="R69" s="151"/>
      <c r="S69" s="151"/>
      <c r="T69" s="151"/>
      <c r="U69" s="151"/>
      <c r="V69" s="151"/>
      <c r="W69" s="151"/>
    </row>
    <row r="70" spans="1:23" x14ac:dyDescent="0.3">
      <c r="A70" s="70"/>
      <c r="B70" s="68"/>
      <c r="C70" s="69"/>
      <c r="D70" s="254">
        <v>2014</v>
      </c>
      <c r="E70" s="255"/>
      <c r="F70" s="256"/>
      <c r="G70" s="254">
        <v>2015</v>
      </c>
      <c r="H70" s="255"/>
      <c r="I70" s="256"/>
      <c r="J70" s="254">
        <v>2016</v>
      </c>
      <c r="K70" s="255"/>
      <c r="L70" s="256"/>
      <c r="M70" s="255">
        <v>2017</v>
      </c>
      <c r="N70" s="255"/>
      <c r="O70" s="256"/>
      <c r="P70" s="254">
        <v>2018</v>
      </c>
      <c r="Q70" s="255"/>
      <c r="R70" s="256"/>
      <c r="S70" s="254">
        <v>2019</v>
      </c>
      <c r="T70" s="255"/>
      <c r="U70" s="256"/>
      <c r="V70" s="151"/>
      <c r="W70" s="151"/>
    </row>
    <row r="71" spans="1:23" ht="43.2" x14ac:dyDescent="0.3">
      <c r="A71" s="233" t="s">
        <v>1366</v>
      </c>
      <c r="B71" s="234" t="s">
        <v>1367</v>
      </c>
      <c r="C71" s="235" t="s">
        <v>1368</v>
      </c>
      <c r="D71" s="233" t="s">
        <v>114</v>
      </c>
      <c r="E71" s="234" t="s">
        <v>115</v>
      </c>
      <c r="F71" s="235" t="s">
        <v>506</v>
      </c>
      <c r="G71" s="233" t="s">
        <v>1372</v>
      </c>
      <c r="H71" s="234" t="s">
        <v>1373</v>
      </c>
      <c r="I71" s="235" t="s">
        <v>1374</v>
      </c>
      <c r="J71" s="233" t="s">
        <v>1375</v>
      </c>
      <c r="K71" s="234" t="s">
        <v>1376</v>
      </c>
      <c r="L71" s="235" t="s">
        <v>1377</v>
      </c>
      <c r="M71" s="234" t="s">
        <v>1407</v>
      </c>
      <c r="N71" s="234" t="s">
        <v>1408</v>
      </c>
      <c r="O71" s="235" t="s">
        <v>1409</v>
      </c>
      <c r="P71" s="233" t="s">
        <v>1442</v>
      </c>
      <c r="Q71" s="234" t="s">
        <v>1443</v>
      </c>
      <c r="R71" s="235" t="s">
        <v>1444</v>
      </c>
      <c r="S71" s="233" t="s">
        <v>1445</v>
      </c>
      <c r="T71" s="234" t="s">
        <v>1446</v>
      </c>
      <c r="U71" s="235" t="s">
        <v>1447</v>
      </c>
      <c r="V71" s="126"/>
      <c r="W71" s="126"/>
    </row>
    <row r="72" spans="1:23" ht="43.2" x14ac:dyDescent="0.3">
      <c r="A72" s="226" t="s">
        <v>1448</v>
      </c>
      <c r="B72" s="227" t="s">
        <v>1449</v>
      </c>
      <c r="C72" s="228" t="s">
        <v>1450</v>
      </c>
      <c r="D72" s="236" t="s">
        <v>81</v>
      </c>
      <c r="E72" s="237" t="s">
        <v>81</v>
      </c>
      <c r="F72" s="238" t="s">
        <v>81</v>
      </c>
      <c r="G72" s="236">
        <v>16</v>
      </c>
      <c r="H72" s="237">
        <v>8</v>
      </c>
      <c r="I72" s="238" t="s">
        <v>81</v>
      </c>
      <c r="J72" s="236">
        <v>16</v>
      </c>
      <c r="K72" s="237">
        <v>17</v>
      </c>
      <c r="L72" s="238">
        <v>8</v>
      </c>
      <c r="M72" s="237">
        <v>16</v>
      </c>
      <c r="N72" s="237">
        <v>17</v>
      </c>
      <c r="O72" s="238">
        <v>17</v>
      </c>
      <c r="P72" s="236"/>
      <c r="Q72" s="237"/>
      <c r="R72" s="238"/>
      <c r="S72" s="236"/>
      <c r="T72" s="237"/>
      <c r="U72" s="238"/>
      <c r="V72" s="151"/>
      <c r="W72" s="151"/>
    </row>
    <row r="73" spans="1:23" ht="28.8" x14ac:dyDescent="0.3">
      <c r="A73" s="226" t="s">
        <v>1451</v>
      </c>
      <c r="B73" s="227" t="s">
        <v>1452</v>
      </c>
      <c r="C73" s="228" t="s">
        <v>1453</v>
      </c>
      <c r="D73" s="236" t="s">
        <v>81</v>
      </c>
      <c r="E73" s="237" t="s">
        <v>81</v>
      </c>
      <c r="F73" s="238" t="s">
        <v>81</v>
      </c>
      <c r="G73" s="236">
        <v>42</v>
      </c>
      <c r="H73" s="237">
        <v>14</v>
      </c>
      <c r="I73" s="238" t="s">
        <v>81</v>
      </c>
      <c r="J73" s="236">
        <v>42</v>
      </c>
      <c r="K73" s="237">
        <v>28</v>
      </c>
      <c r="L73" s="238">
        <v>14</v>
      </c>
      <c r="M73" s="237">
        <v>42</v>
      </c>
      <c r="N73" s="237">
        <v>42</v>
      </c>
      <c r="O73" s="238">
        <v>24</v>
      </c>
      <c r="P73" s="236">
        <v>42</v>
      </c>
      <c r="Q73" s="237">
        <v>45</v>
      </c>
      <c r="R73" s="238">
        <v>40</v>
      </c>
      <c r="S73" s="236">
        <v>42</v>
      </c>
      <c r="T73" s="237">
        <v>45</v>
      </c>
      <c r="U73" s="238">
        <v>40</v>
      </c>
      <c r="V73" s="151"/>
      <c r="W73" s="151"/>
    </row>
    <row r="74" spans="1:23" ht="28.8" x14ac:dyDescent="0.3">
      <c r="A74" s="226" t="s">
        <v>1454</v>
      </c>
      <c r="B74" s="227" t="s">
        <v>1455</v>
      </c>
      <c r="C74" s="228" t="s">
        <v>133</v>
      </c>
      <c r="D74" s="236" t="s">
        <v>81</v>
      </c>
      <c r="E74" s="237" t="s">
        <v>81</v>
      </c>
      <c r="F74" s="238" t="s">
        <v>81</v>
      </c>
      <c r="G74" s="236">
        <v>6</v>
      </c>
      <c r="H74" s="237">
        <v>2</v>
      </c>
      <c r="I74" s="238" t="s">
        <v>81</v>
      </c>
      <c r="J74" s="236">
        <v>6</v>
      </c>
      <c r="K74" s="237">
        <v>4</v>
      </c>
      <c r="L74" s="238">
        <v>2</v>
      </c>
      <c r="M74" s="237">
        <v>6</v>
      </c>
      <c r="N74" s="237">
        <v>6</v>
      </c>
      <c r="O74" s="238">
        <v>4</v>
      </c>
      <c r="P74" s="236">
        <v>6</v>
      </c>
      <c r="Q74" s="237">
        <v>6</v>
      </c>
      <c r="R74" s="238">
        <v>4</v>
      </c>
      <c r="S74" s="236">
        <v>6</v>
      </c>
      <c r="T74" s="237">
        <v>6</v>
      </c>
      <c r="U74" s="238">
        <v>4</v>
      </c>
      <c r="V74" s="151"/>
      <c r="W74" s="151"/>
    </row>
    <row r="75" spans="1:23" x14ac:dyDescent="0.3">
      <c r="A75" s="226" t="s">
        <v>156</v>
      </c>
      <c r="B75" s="227" t="s">
        <v>1456</v>
      </c>
      <c r="C75" s="228" t="s">
        <v>1457</v>
      </c>
      <c r="D75" s="236" t="s">
        <v>81</v>
      </c>
      <c r="E75" s="237" t="s">
        <v>81</v>
      </c>
      <c r="F75" s="238" t="s">
        <v>81</v>
      </c>
      <c r="G75" s="236">
        <v>50</v>
      </c>
      <c r="H75" s="237">
        <v>17</v>
      </c>
      <c r="I75" s="238" t="s">
        <v>81</v>
      </c>
      <c r="J75" s="236">
        <v>50</v>
      </c>
      <c r="K75" s="237">
        <v>26</v>
      </c>
      <c r="L75" s="238"/>
      <c r="M75" s="237">
        <v>50</v>
      </c>
      <c r="N75" s="237">
        <v>50</v>
      </c>
      <c r="O75" s="238">
        <v>50</v>
      </c>
      <c r="P75" s="236"/>
      <c r="Q75" s="237"/>
      <c r="R75" s="238"/>
      <c r="S75" s="236"/>
      <c r="T75" s="237"/>
      <c r="U75" s="238"/>
      <c r="V75" s="151"/>
      <c r="W75" s="151"/>
    </row>
    <row r="76" spans="1:23" x14ac:dyDescent="0.3">
      <c r="A76" s="226" t="s">
        <v>1458</v>
      </c>
      <c r="B76" s="227" t="s">
        <v>1459</v>
      </c>
      <c r="C76" s="228" t="s">
        <v>1460</v>
      </c>
      <c r="D76" s="236" t="s">
        <v>81</v>
      </c>
      <c r="E76" s="237" t="s">
        <v>81</v>
      </c>
      <c r="F76" s="238" t="s">
        <v>81</v>
      </c>
      <c r="G76" s="236">
        <v>33</v>
      </c>
      <c r="H76" s="237">
        <v>9</v>
      </c>
      <c r="I76" s="238" t="s">
        <v>81</v>
      </c>
      <c r="J76" s="236">
        <v>33</v>
      </c>
      <c r="K76" s="237">
        <v>19</v>
      </c>
      <c r="L76" s="238">
        <v>11</v>
      </c>
      <c r="M76" s="237">
        <v>33</v>
      </c>
      <c r="N76" s="237">
        <v>27</v>
      </c>
      <c r="O76" s="238">
        <v>22</v>
      </c>
      <c r="P76" s="236">
        <v>33</v>
      </c>
      <c r="Q76" s="237">
        <v>37</v>
      </c>
      <c r="R76" s="238">
        <v>37</v>
      </c>
      <c r="S76" s="236">
        <v>33</v>
      </c>
      <c r="T76" s="237">
        <v>37</v>
      </c>
      <c r="U76" s="238">
        <v>37</v>
      </c>
      <c r="V76" s="151"/>
      <c r="W76" s="151"/>
    </row>
    <row r="77" spans="1:23" x14ac:dyDescent="0.3">
      <c r="A77" s="226" t="s">
        <v>1461</v>
      </c>
      <c r="B77" s="227" t="s">
        <v>1462</v>
      </c>
      <c r="C77" s="228" t="s">
        <v>131</v>
      </c>
      <c r="D77" s="236" t="s">
        <v>81</v>
      </c>
      <c r="E77" s="237" t="s">
        <v>81</v>
      </c>
      <c r="F77" s="238" t="s">
        <v>81</v>
      </c>
      <c r="G77" s="236">
        <v>12</v>
      </c>
      <c r="H77" s="237">
        <v>3</v>
      </c>
      <c r="I77" s="238">
        <v>1</v>
      </c>
      <c r="J77" s="236">
        <v>12</v>
      </c>
      <c r="K77" s="237">
        <v>6</v>
      </c>
      <c r="L77" s="238">
        <v>4</v>
      </c>
      <c r="M77" s="237">
        <v>12</v>
      </c>
      <c r="N77" s="237">
        <v>9</v>
      </c>
      <c r="O77" s="238">
        <v>7</v>
      </c>
      <c r="P77" s="236">
        <v>12</v>
      </c>
      <c r="Q77" s="237">
        <v>12</v>
      </c>
      <c r="R77" s="238">
        <v>10</v>
      </c>
      <c r="S77" s="236">
        <v>12</v>
      </c>
      <c r="T77" s="237">
        <v>12</v>
      </c>
      <c r="U77" s="238">
        <v>10</v>
      </c>
      <c r="V77" s="151"/>
      <c r="W77" s="151"/>
    </row>
    <row r="78" spans="1:23" x14ac:dyDescent="0.3">
      <c r="A78" s="226" t="s">
        <v>1463</v>
      </c>
      <c r="B78" s="227" t="s">
        <v>1417</v>
      </c>
      <c r="C78" s="228" t="s">
        <v>487</v>
      </c>
      <c r="D78" s="236" t="s">
        <v>81</v>
      </c>
      <c r="E78" s="237" t="s">
        <v>81</v>
      </c>
      <c r="F78" s="238" t="s">
        <v>81</v>
      </c>
      <c r="G78" s="236">
        <v>30</v>
      </c>
      <c r="H78" s="237" t="s">
        <v>81</v>
      </c>
      <c r="I78" s="238" t="s">
        <v>81</v>
      </c>
      <c r="J78" s="236">
        <v>30</v>
      </c>
      <c r="K78" s="237">
        <v>4</v>
      </c>
      <c r="L78" s="238"/>
      <c r="M78" s="237">
        <v>30</v>
      </c>
      <c r="N78" s="237">
        <v>24</v>
      </c>
      <c r="O78" s="238"/>
      <c r="P78" s="236">
        <v>30</v>
      </c>
      <c r="Q78" s="237">
        <v>36</v>
      </c>
      <c r="R78" s="238">
        <v>36</v>
      </c>
      <c r="S78" s="236">
        <v>30</v>
      </c>
      <c r="T78" s="237">
        <v>36</v>
      </c>
      <c r="U78" s="238">
        <v>36</v>
      </c>
      <c r="V78" s="151"/>
      <c r="W78" s="151"/>
    </row>
    <row r="79" spans="1:23" x14ac:dyDescent="0.3">
      <c r="A79" s="226" t="s">
        <v>1464</v>
      </c>
      <c r="B79" s="227" t="s">
        <v>1465</v>
      </c>
      <c r="C79" s="228" t="s">
        <v>1466</v>
      </c>
      <c r="D79" s="236" t="s">
        <v>81</v>
      </c>
      <c r="E79" s="237" t="s">
        <v>81</v>
      </c>
      <c r="F79" s="238" t="s">
        <v>81</v>
      </c>
      <c r="G79" s="236">
        <v>10</v>
      </c>
      <c r="H79" s="237">
        <v>10</v>
      </c>
      <c r="I79" s="238" t="s">
        <v>81</v>
      </c>
      <c r="J79" s="236">
        <v>10</v>
      </c>
      <c r="K79" s="237">
        <v>10</v>
      </c>
      <c r="L79" s="238">
        <v>10</v>
      </c>
      <c r="M79" s="237">
        <v>10</v>
      </c>
      <c r="N79" s="237">
        <v>10</v>
      </c>
      <c r="O79" s="238">
        <v>10</v>
      </c>
      <c r="P79" s="236"/>
      <c r="Q79" s="237"/>
      <c r="R79" s="238"/>
      <c r="S79" s="236"/>
      <c r="T79" s="237"/>
      <c r="U79" s="238"/>
      <c r="V79" s="151"/>
      <c r="W79" s="151"/>
    </row>
    <row r="80" spans="1:23" x14ac:dyDescent="0.3">
      <c r="A80" s="226" t="s">
        <v>1467</v>
      </c>
      <c r="B80" s="227" t="s">
        <v>1468</v>
      </c>
      <c r="C80" s="228" t="s">
        <v>184</v>
      </c>
      <c r="D80" s="236" t="s">
        <v>81</v>
      </c>
      <c r="E80" s="237" t="s">
        <v>81</v>
      </c>
      <c r="F80" s="238" t="s">
        <v>81</v>
      </c>
      <c r="G80" s="236">
        <v>16</v>
      </c>
      <c r="H80" s="237">
        <v>7</v>
      </c>
      <c r="I80" s="238" t="s">
        <v>81</v>
      </c>
      <c r="J80" s="236">
        <v>16</v>
      </c>
      <c r="K80" s="237">
        <v>7</v>
      </c>
      <c r="L80" s="238"/>
      <c r="M80" s="237">
        <v>16</v>
      </c>
      <c r="N80" s="237">
        <v>16</v>
      </c>
      <c r="O80" s="238">
        <v>11</v>
      </c>
      <c r="P80" s="236">
        <v>16</v>
      </c>
      <c r="Q80" s="237">
        <v>17</v>
      </c>
      <c r="R80" s="238">
        <v>17</v>
      </c>
      <c r="S80" s="236">
        <v>16</v>
      </c>
      <c r="T80" s="237">
        <v>17</v>
      </c>
      <c r="U80" s="238">
        <v>17</v>
      </c>
      <c r="V80" s="151"/>
      <c r="W80" s="151"/>
    </row>
    <row r="81" spans="1:23" ht="43.2" x14ac:dyDescent="0.3">
      <c r="A81" s="226" t="s">
        <v>1469</v>
      </c>
      <c r="B81" s="227" t="s">
        <v>1470</v>
      </c>
      <c r="C81" s="228" t="s">
        <v>1471</v>
      </c>
      <c r="D81" s="236" t="s">
        <v>81</v>
      </c>
      <c r="E81" s="237" t="s">
        <v>81</v>
      </c>
      <c r="F81" s="238" t="s">
        <v>81</v>
      </c>
      <c r="G81" s="236">
        <v>36</v>
      </c>
      <c r="H81" s="237">
        <v>12</v>
      </c>
      <c r="I81" s="238" t="s">
        <v>81</v>
      </c>
      <c r="J81" s="236">
        <v>36</v>
      </c>
      <c r="K81" s="237">
        <v>24</v>
      </c>
      <c r="L81" s="238">
        <v>12</v>
      </c>
      <c r="M81" s="237">
        <v>36</v>
      </c>
      <c r="N81" s="237">
        <v>36</v>
      </c>
      <c r="O81" s="238">
        <v>24</v>
      </c>
      <c r="P81" s="236">
        <v>36</v>
      </c>
      <c r="Q81" s="237">
        <v>36</v>
      </c>
      <c r="R81" s="238">
        <v>24</v>
      </c>
      <c r="S81" s="236">
        <v>36</v>
      </c>
      <c r="T81" s="237">
        <v>36</v>
      </c>
      <c r="U81" s="238">
        <v>24</v>
      </c>
      <c r="V81" s="151"/>
      <c r="W81" s="151"/>
    </row>
    <row r="82" spans="1:23" x14ac:dyDescent="0.3">
      <c r="A82" s="60" t="s">
        <v>137</v>
      </c>
      <c r="B82" s="61"/>
      <c r="C82" s="62"/>
      <c r="D82" s="63" t="s">
        <v>81</v>
      </c>
      <c r="E82" s="64" t="s">
        <v>81</v>
      </c>
      <c r="F82" s="65" t="s">
        <v>81</v>
      </c>
      <c r="G82" s="63">
        <v>251</v>
      </c>
      <c r="H82" s="64">
        <v>82</v>
      </c>
      <c r="I82" s="65">
        <v>1</v>
      </c>
      <c r="J82" s="63">
        <v>251</v>
      </c>
      <c r="K82" s="64">
        <v>145</v>
      </c>
      <c r="L82" s="65">
        <v>61</v>
      </c>
      <c r="M82" s="64">
        <f>SUM(M72:M81)</f>
        <v>251</v>
      </c>
      <c r="N82" s="64">
        <f t="shared" ref="N82:U82" si="3">SUM(N72:N81)</f>
        <v>237</v>
      </c>
      <c r="O82" s="65">
        <f t="shared" si="3"/>
        <v>169</v>
      </c>
      <c r="P82" s="63">
        <f t="shared" si="3"/>
        <v>175</v>
      </c>
      <c r="Q82" s="64">
        <f t="shared" si="3"/>
        <v>189</v>
      </c>
      <c r="R82" s="65">
        <f t="shared" si="3"/>
        <v>168</v>
      </c>
      <c r="S82" s="63">
        <f t="shared" si="3"/>
        <v>175</v>
      </c>
      <c r="T82" s="64">
        <f t="shared" si="3"/>
        <v>189</v>
      </c>
      <c r="U82" s="65">
        <f t="shared" si="3"/>
        <v>168</v>
      </c>
      <c r="V82" s="34"/>
      <c r="W82" s="34"/>
    </row>
    <row r="83" spans="1:23" x14ac:dyDescent="0.3">
      <c r="A83" s="151"/>
      <c r="B83" s="149"/>
      <c r="C83" s="149"/>
      <c r="D83" s="151"/>
      <c r="E83" s="151"/>
      <c r="F83" s="151"/>
      <c r="G83" s="151"/>
      <c r="H83" s="151"/>
      <c r="I83" s="151"/>
      <c r="J83" s="151"/>
      <c r="K83" s="151"/>
      <c r="L83" s="151"/>
      <c r="M83" s="151"/>
      <c r="N83" s="151"/>
      <c r="O83" s="151"/>
      <c r="P83" s="151"/>
      <c r="Q83" s="151"/>
      <c r="R83" s="151"/>
      <c r="S83" s="151"/>
      <c r="T83" s="151"/>
      <c r="U83" s="151"/>
      <c r="V83" s="151"/>
      <c r="W83" s="151"/>
    </row>
    <row r="84" spans="1:23" ht="18" x14ac:dyDescent="0.35">
      <c r="A84" s="108" t="s">
        <v>1472</v>
      </c>
      <c r="B84" s="149"/>
      <c r="C84" s="149"/>
      <c r="D84" s="151"/>
      <c r="E84" s="151"/>
      <c r="F84" s="151"/>
      <c r="G84" s="151"/>
      <c r="H84" s="151"/>
      <c r="I84" s="151"/>
      <c r="J84" s="151"/>
      <c r="K84" s="151"/>
      <c r="L84" s="151"/>
      <c r="M84" s="151"/>
      <c r="N84" s="151"/>
      <c r="O84" s="151"/>
      <c r="P84" s="151"/>
      <c r="Q84" s="151"/>
      <c r="R84" s="151"/>
      <c r="S84" s="151"/>
      <c r="T84" s="151"/>
      <c r="U84" s="151"/>
      <c r="V84" s="151"/>
      <c r="W84" s="151"/>
    </row>
    <row r="85" spans="1:23" x14ac:dyDescent="0.3">
      <c r="A85" s="70"/>
      <c r="B85" s="68"/>
      <c r="C85" s="69"/>
      <c r="D85" s="254">
        <v>2018</v>
      </c>
      <c r="E85" s="255"/>
      <c r="F85" s="256"/>
      <c r="G85" s="254">
        <v>2019</v>
      </c>
      <c r="H85" s="255"/>
      <c r="I85" s="256"/>
      <c r="J85" s="254">
        <v>2019</v>
      </c>
      <c r="K85" s="255"/>
      <c r="L85" s="256"/>
      <c r="M85" s="151"/>
      <c r="N85" s="151"/>
      <c r="O85" s="151"/>
      <c r="P85" s="151"/>
      <c r="Q85" s="151"/>
      <c r="R85" s="151"/>
      <c r="S85" s="151"/>
      <c r="T85" s="151"/>
      <c r="U85" s="151"/>
      <c r="V85" s="151"/>
      <c r="W85" s="151"/>
    </row>
    <row r="86" spans="1:23" ht="43.2" x14ac:dyDescent="0.3">
      <c r="A86" s="233" t="s">
        <v>1366</v>
      </c>
      <c r="B86" s="234" t="s">
        <v>1367</v>
      </c>
      <c r="C86" s="235" t="s">
        <v>1368</v>
      </c>
      <c r="D86" s="233" t="s">
        <v>1442</v>
      </c>
      <c r="E86" s="234" t="s">
        <v>1443</v>
      </c>
      <c r="F86" s="235" t="s">
        <v>1444</v>
      </c>
      <c r="G86" s="233" t="s">
        <v>1445</v>
      </c>
      <c r="H86" s="234" t="s">
        <v>1446</v>
      </c>
      <c r="I86" s="235" t="s">
        <v>1447</v>
      </c>
      <c r="J86" s="233" t="s">
        <v>1473</v>
      </c>
      <c r="K86" s="234" t="s">
        <v>1474</v>
      </c>
      <c r="L86" s="235" t="s">
        <v>1475</v>
      </c>
      <c r="M86" s="126"/>
      <c r="N86" s="126"/>
      <c r="O86" s="126"/>
      <c r="P86" s="126"/>
      <c r="Q86" s="126"/>
      <c r="R86" s="126"/>
      <c r="S86" s="126"/>
      <c r="T86" s="126"/>
      <c r="U86" s="126"/>
      <c r="V86" s="126"/>
      <c r="W86" s="126"/>
    </row>
    <row r="87" spans="1:23" x14ac:dyDescent="0.3">
      <c r="A87" s="226" t="s">
        <v>1476</v>
      </c>
      <c r="B87" s="227" t="s">
        <v>1477</v>
      </c>
      <c r="C87" s="228" t="s">
        <v>1457</v>
      </c>
      <c r="D87" s="236">
        <v>16</v>
      </c>
      <c r="E87" s="237"/>
      <c r="F87" s="238"/>
      <c r="G87" s="236">
        <v>16</v>
      </c>
      <c r="H87" s="237">
        <v>8</v>
      </c>
      <c r="I87" s="238"/>
      <c r="J87" s="236">
        <v>19</v>
      </c>
      <c r="K87" s="237">
        <v>19</v>
      </c>
      <c r="L87" s="238">
        <v>8</v>
      </c>
      <c r="M87" s="151"/>
      <c r="N87" s="151"/>
      <c r="O87" s="151"/>
      <c r="P87" s="151"/>
      <c r="Q87" s="151"/>
      <c r="R87" s="151"/>
      <c r="S87" s="151"/>
      <c r="T87" s="151"/>
      <c r="U87" s="151"/>
      <c r="V87" s="151"/>
      <c r="W87" s="151"/>
    </row>
    <row r="88" spans="1:23" x14ac:dyDescent="0.3">
      <c r="A88" s="226" t="s">
        <v>1478</v>
      </c>
      <c r="B88" s="227" t="s">
        <v>1479</v>
      </c>
      <c r="C88" s="228" t="s">
        <v>1457</v>
      </c>
      <c r="D88" s="236">
        <v>8</v>
      </c>
      <c r="E88" s="237"/>
      <c r="F88" s="238"/>
      <c r="G88" s="236">
        <v>8</v>
      </c>
      <c r="H88" s="237">
        <v>8</v>
      </c>
      <c r="I88" s="238"/>
      <c r="J88" s="236">
        <v>8</v>
      </c>
      <c r="K88" s="237">
        <v>8</v>
      </c>
      <c r="L88" s="238">
        <v>8</v>
      </c>
      <c r="M88" s="151"/>
      <c r="N88" s="151"/>
      <c r="O88" s="151"/>
      <c r="P88" s="151"/>
      <c r="Q88" s="151"/>
      <c r="R88" s="151"/>
      <c r="S88" s="151"/>
      <c r="T88" s="151"/>
      <c r="U88" s="151"/>
      <c r="V88" s="151"/>
      <c r="W88" s="151"/>
    </row>
    <row r="89" spans="1:23" x14ac:dyDescent="0.3">
      <c r="A89" s="226" t="s">
        <v>968</v>
      </c>
      <c r="B89" s="227" t="s">
        <v>1480</v>
      </c>
      <c r="C89" s="228" t="s">
        <v>125</v>
      </c>
      <c r="D89" s="236">
        <v>21</v>
      </c>
      <c r="E89" s="237"/>
      <c r="F89" s="238"/>
      <c r="G89" s="236">
        <v>21</v>
      </c>
      <c r="H89" s="237">
        <v>6</v>
      </c>
      <c r="I89" s="238"/>
      <c r="J89" s="236">
        <v>21</v>
      </c>
      <c r="K89" s="237">
        <v>14</v>
      </c>
      <c r="L89" s="238">
        <v>7</v>
      </c>
      <c r="M89" s="151"/>
      <c r="N89" s="151"/>
      <c r="O89" s="151"/>
      <c r="P89" s="151"/>
      <c r="Q89" s="151"/>
      <c r="R89" s="151"/>
      <c r="S89" s="151"/>
      <c r="T89" s="151"/>
      <c r="U89" s="151"/>
      <c r="V89" s="151"/>
      <c r="W89" s="151"/>
    </row>
    <row r="90" spans="1:23" x14ac:dyDescent="0.3">
      <c r="A90" s="60" t="s">
        <v>137</v>
      </c>
      <c r="B90" s="61"/>
      <c r="C90" s="62"/>
      <c r="D90" s="63">
        <v>29</v>
      </c>
      <c r="E90" s="64"/>
      <c r="F90" s="65"/>
      <c r="G90" s="63">
        <v>45</v>
      </c>
      <c r="H90" s="64">
        <v>22</v>
      </c>
      <c r="I90" s="65"/>
      <c r="J90" s="63">
        <v>48</v>
      </c>
      <c r="K90" s="66">
        <v>41</v>
      </c>
      <c r="L90" s="67">
        <v>23</v>
      </c>
      <c r="M90" s="34"/>
      <c r="N90" s="34"/>
      <c r="O90" s="34"/>
      <c r="P90" s="34"/>
      <c r="Q90" s="34"/>
      <c r="R90" s="34"/>
      <c r="S90" s="34"/>
      <c r="T90" s="34"/>
      <c r="U90" s="34"/>
      <c r="V90" s="34"/>
      <c r="W90" s="34"/>
    </row>
    <row r="91" spans="1:23" x14ac:dyDescent="0.3">
      <c r="A91" s="138" t="s">
        <v>1402</v>
      </c>
      <c r="B91" s="138"/>
      <c r="C91" s="138"/>
      <c r="D91" s="138"/>
      <c r="E91" s="138"/>
      <c r="F91" s="138"/>
      <c r="G91" s="138"/>
      <c r="H91" s="138"/>
      <c r="I91" s="138"/>
      <c r="J91" s="138"/>
      <c r="K91" s="138"/>
      <c r="L91" s="138"/>
      <c r="M91" s="138"/>
      <c r="N91" s="138"/>
      <c r="O91" s="138"/>
      <c r="P91" s="138"/>
      <c r="Q91" s="138"/>
      <c r="R91" s="138"/>
      <c r="S91" s="138"/>
      <c r="T91" s="138"/>
      <c r="U91" s="138"/>
      <c r="V91" s="138"/>
      <c r="W91" s="138"/>
    </row>
    <row r="92" spans="1:23" x14ac:dyDescent="0.3">
      <c r="A92" s="138" t="s">
        <v>1481</v>
      </c>
      <c r="B92" s="138"/>
      <c r="C92" s="138"/>
      <c r="D92" s="138"/>
      <c r="E92" s="138"/>
      <c r="F92" s="138"/>
      <c r="G92" s="138"/>
      <c r="H92" s="138"/>
      <c r="I92" s="138"/>
      <c r="J92" s="138"/>
      <c r="K92" s="138"/>
      <c r="L92" s="138"/>
      <c r="M92" s="138"/>
      <c r="N92" s="138"/>
      <c r="O92" s="138"/>
      <c r="P92" s="138"/>
      <c r="Q92" s="138"/>
      <c r="R92" s="138"/>
      <c r="S92" s="138"/>
      <c r="T92" s="138"/>
      <c r="U92" s="138"/>
      <c r="V92" s="138"/>
      <c r="W92" s="138"/>
    </row>
  </sheetData>
  <mergeCells count="14">
    <mergeCell ref="A4:E4"/>
    <mergeCell ref="S70:U70"/>
    <mergeCell ref="P70:R70"/>
    <mergeCell ref="D85:F85"/>
    <mergeCell ref="G85:I85"/>
    <mergeCell ref="M50:O50"/>
    <mergeCell ref="J50:L50"/>
    <mergeCell ref="G50:I50"/>
    <mergeCell ref="D50:F50"/>
    <mergeCell ref="D70:F70"/>
    <mergeCell ref="G70:I70"/>
    <mergeCell ref="J70:L70"/>
    <mergeCell ref="M70:O70"/>
    <mergeCell ref="J85:L85"/>
  </mergeCells>
  <hyperlinks>
    <hyperlink ref="A1" location="'Contents'!B7" display="⇐ Return to contents" xr:uid="{D9292063-6399-4958-8B65-3D167E9D0139}"/>
  </hyperlinks>
  <pageMargins left="0.7" right="0.7" top="0.75" bottom="0.75" header="0.3" footer="0.3"/>
  <pageSetup paperSize="9" orientation="portrait"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00000000-0003-0000-0C00-000009000000}">
          <x14:colorSeries rgb="FF376092"/>
          <x14:colorNegative rgb="FFD00000"/>
          <x14:colorAxis rgb="FF000000"/>
          <x14:colorMarkers rgb="FFD00000"/>
          <x14:colorFirst rgb="FFD00000"/>
          <x14:colorLast rgb="FFD00000"/>
          <x14:colorHigh rgb="FFD00000"/>
          <x14:colorLow rgb="FFD00000"/>
          <x14:sparklines>
            <x14:sparkline>
              <xm:f>'Skills - apprent. and training'!C8:I8</xm:f>
              <xm:sqref>L8</xm:sqref>
            </x14:sparkline>
            <x14:sparkline>
              <xm:f>'Skills - apprent. and training'!C9:I9</xm:f>
              <xm:sqref>L9</xm:sqref>
            </x14:sparkline>
            <x14:sparkline>
              <xm:f>'Skills - apprent. and training'!C10:I10</xm:f>
              <xm:sqref>L10</xm:sqref>
            </x14:sparkline>
            <x14:sparkline>
              <xm:f>'Skills - apprent. and training'!C11:I11</xm:f>
              <xm:sqref>L11</xm:sqref>
            </x14:sparkline>
            <x14:sparkline>
              <xm:f>'Skills - apprent. and training'!C12:I12</xm:f>
              <xm:sqref>L12</xm:sqref>
            </x14:sparkline>
            <x14:sparkline>
              <xm:f>'Skills - apprent. and training'!C13:I13</xm:f>
              <xm:sqref>L13</xm:sqref>
            </x14:sparkline>
            <x14:sparkline>
              <xm:f>'Skills - apprent. and training'!C14:I14</xm:f>
              <xm:sqref>L14</xm:sqref>
            </x14:sparkline>
            <x14:sparkline>
              <xm:f>'Skills - apprent. and training'!C15:I15</xm:f>
              <xm:sqref>L15</xm:sqref>
            </x14:sparkline>
            <x14:sparkline>
              <xm:f>'Skills - apprent. and training'!C16:I16</xm:f>
              <xm:sqref>L16</xm:sqref>
            </x14:sparkline>
            <x14:sparkline>
              <xm:f>'Skills - apprent. and training'!C17:I17</xm:f>
              <xm:sqref>L17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4" tint="0.39997558519241921"/>
  </sheetPr>
  <dimension ref="A1:H87"/>
  <sheetViews>
    <sheetView showGridLines="0" zoomScaleNormal="100" workbookViewId="0">
      <selection activeCell="B1" sqref="B1"/>
    </sheetView>
  </sheetViews>
  <sheetFormatPr defaultRowHeight="14.4" x14ac:dyDescent="0.3"/>
  <cols>
    <col min="1" max="1" width="8.88671875" style="29"/>
    <col min="2" max="2" width="3.109375" style="29" customWidth="1"/>
    <col min="3" max="3" width="20.77734375" style="29" customWidth="1"/>
    <col min="4" max="4" width="60.77734375" style="29" customWidth="1"/>
    <col min="5" max="5" width="20.77734375" style="29" customWidth="1"/>
    <col min="6" max="6" width="3.109375" style="29" customWidth="1"/>
    <col min="7" max="7" width="8.88671875" style="29"/>
    <col min="8" max="8" width="9.109375" style="29"/>
    <col min="9" max="16384" width="8.88671875" style="29"/>
  </cols>
  <sheetData>
    <row r="1" spans="1:8" ht="15" thickBot="1" x14ac:dyDescent="0.35">
      <c r="A1" s="112" t="s">
        <v>7</v>
      </c>
      <c r="B1" s="112"/>
      <c r="C1" s="112"/>
      <c r="D1" s="113"/>
      <c r="E1" s="113"/>
      <c r="F1" s="113"/>
      <c r="G1" s="113"/>
      <c r="H1" s="113"/>
    </row>
    <row r="2" spans="1:8" ht="18" customHeight="1" x14ac:dyDescent="0.3">
      <c r="A2" s="113"/>
      <c r="B2" s="114"/>
      <c r="C2" s="115"/>
      <c r="D2" s="115"/>
      <c r="E2" s="115"/>
      <c r="F2" s="116"/>
      <c r="G2" s="113"/>
      <c r="H2" s="113"/>
    </row>
    <row r="3" spans="1:8" s="73" customFormat="1" ht="33" customHeight="1" x14ac:dyDescent="0.55000000000000004">
      <c r="B3" s="75"/>
      <c r="C3" s="248" t="s">
        <v>0</v>
      </c>
      <c r="D3" s="248"/>
      <c r="E3" s="248"/>
      <c r="F3" s="97"/>
      <c r="G3" s="117"/>
      <c r="H3" s="113"/>
    </row>
    <row r="4" spans="1:8" s="73" customFormat="1" ht="61.2" x14ac:dyDescent="0.45">
      <c r="B4" s="75"/>
      <c r="C4" s="247" t="s">
        <v>1489</v>
      </c>
      <c r="D4" s="247"/>
      <c r="E4" s="247"/>
      <c r="F4" s="99"/>
      <c r="G4" s="118"/>
      <c r="H4" s="113"/>
    </row>
    <row r="5" spans="1:8" ht="7.95" customHeight="1" x14ac:dyDescent="0.3">
      <c r="A5" s="113"/>
      <c r="B5" s="119"/>
      <c r="C5" s="113"/>
      <c r="D5" s="113"/>
      <c r="E5" s="113"/>
      <c r="F5" s="120"/>
      <c r="G5" s="113"/>
      <c r="H5" s="113"/>
    </row>
    <row r="6" spans="1:8" ht="18" customHeight="1" x14ac:dyDescent="0.35">
      <c r="A6" s="113"/>
      <c r="B6" s="119"/>
      <c r="C6" s="104" t="s">
        <v>1488</v>
      </c>
      <c r="D6" s="113"/>
      <c r="E6" s="113"/>
      <c r="F6" s="120"/>
      <c r="G6" s="113"/>
      <c r="H6" s="113"/>
    </row>
    <row r="7" spans="1:8" ht="28.05" customHeight="1" x14ac:dyDescent="0.3">
      <c r="A7" s="113"/>
      <c r="B7" s="119"/>
      <c r="C7" s="9" t="s">
        <v>8</v>
      </c>
      <c r="D7" s="9" t="s">
        <v>9</v>
      </c>
      <c r="E7" s="74" t="s">
        <v>1486</v>
      </c>
      <c r="F7" s="120"/>
      <c r="G7" s="113"/>
      <c r="H7" s="113"/>
    </row>
    <row r="8" spans="1:8" ht="18" customHeight="1" x14ac:dyDescent="0.3">
      <c r="A8" s="113"/>
      <c r="B8" s="119"/>
      <c r="C8" s="109" t="s">
        <v>1562</v>
      </c>
      <c r="D8" s="9"/>
      <c r="E8" s="18"/>
      <c r="F8" s="120"/>
      <c r="G8" s="113"/>
      <c r="H8" s="113"/>
    </row>
    <row r="9" spans="1:8" ht="18" customHeight="1" x14ac:dyDescent="0.3">
      <c r="A9" s="113"/>
      <c r="B9" s="119"/>
      <c r="C9" s="109"/>
      <c r="D9" s="109" t="s">
        <v>1503</v>
      </c>
      <c r="E9" s="18"/>
      <c r="F9" s="120"/>
      <c r="G9" s="113"/>
      <c r="H9" s="113"/>
    </row>
    <row r="10" spans="1:8" ht="18" customHeight="1" x14ac:dyDescent="0.3">
      <c r="A10" s="113"/>
      <c r="B10" s="119"/>
      <c r="C10" s="109"/>
      <c r="D10" s="109" t="s">
        <v>1500</v>
      </c>
      <c r="E10" s="18"/>
      <c r="F10" s="120"/>
      <c r="G10" s="113"/>
      <c r="H10" s="113"/>
    </row>
    <row r="11" spans="1:8" ht="18" customHeight="1" x14ac:dyDescent="0.3">
      <c r="A11" s="113"/>
      <c r="B11" s="119"/>
      <c r="C11" s="109"/>
      <c r="D11" s="109" t="s">
        <v>1498</v>
      </c>
      <c r="E11" s="18"/>
      <c r="F11" s="120"/>
      <c r="G11" s="113"/>
      <c r="H11" s="113"/>
    </row>
    <row r="12" spans="1:8" ht="18" customHeight="1" x14ac:dyDescent="0.3">
      <c r="A12" s="113"/>
      <c r="B12" s="119"/>
      <c r="C12" s="109"/>
      <c r="D12" s="109" t="s">
        <v>1527</v>
      </c>
      <c r="E12" s="18"/>
      <c r="F12" s="120"/>
      <c r="G12" s="113"/>
      <c r="H12" s="113"/>
    </row>
    <row r="13" spans="1:8" ht="18" customHeight="1" x14ac:dyDescent="0.3">
      <c r="A13" s="113"/>
      <c r="B13" s="119"/>
      <c r="C13" s="109"/>
      <c r="D13" s="109" t="s">
        <v>1528</v>
      </c>
      <c r="E13" s="18"/>
      <c r="F13" s="120"/>
      <c r="G13" s="113"/>
      <c r="H13" s="113"/>
    </row>
    <row r="14" spans="1:8" ht="18" customHeight="1" x14ac:dyDescent="0.3">
      <c r="A14" s="113"/>
      <c r="B14" s="119"/>
      <c r="C14" s="109"/>
      <c r="D14" s="109" t="s">
        <v>1529</v>
      </c>
      <c r="E14" s="18"/>
      <c r="F14" s="120"/>
      <c r="G14" s="113"/>
      <c r="H14" s="113"/>
    </row>
    <row r="15" spans="1:8" ht="18" customHeight="1" x14ac:dyDescent="0.3">
      <c r="A15" s="113"/>
      <c r="B15" s="119"/>
      <c r="C15" s="109" t="s">
        <v>1563</v>
      </c>
      <c r="D15" s="109"/>
      <c r="E15" s="18"/>
      <c r="F15" s="120"/>
      <c r="G15" s="113"/>
      <c r="H15" s="113"/>
    </row>
    <row r="16" spans="1:8" ht="18" customHeight="1" x14ac:dyDescent="0.3">
      <c r="A16" s="113"/>
      <c r="B16" s="119"/>
      <c r="C16" s="109"/>
      <c r="D16" s="109" t="s">
        <v>1530</v>
      </c>
      <c r="E16" s="18"/>
      <c r="F16" s="120"/>
      <c r="G16" s="113"/>
      <c r="H16" s="113"/>
    </row>
    <row r="17" spans="1:8" ht="18" customHeight="1" x14ac:dyDescent="0.3">
      <c r="A17" s="113"/>
      <c r="B17" s="119"/>
      <c r="C17" s="109"/>
      <c r="D17" s="109" t="s">
        <v>1531</v>
      </c>
      <c r="E17" s="18"/>
      <c r="F17" s="120"/>
      <c r="G17" s="113"/>
      <c r="H17" s="113"/>
    </row>
    <row r="18" spans="1:8" ht="18" customHeight="1" x14ac:dyDescent="0.3">
      <c r="A18" s="113"/>
      <c r="B18" s="119"/>
      <c r="C18" s="109" t="s">
        <v>1564</v>
      </c>
      <c r="D18" s="109"/>
      <c r="E18" s="18"/>
      <c r="F18" s="120"/>
      <c r="G18" s="113"/>
      <c r="H18" s="113"/>
    </row>
    <row r="19" spans="1:8" ht="18" customHeight="1" x14ac:dyDescent="0.3">
      <c r="A19" s="113"/>
      <c r="B19" s="119"/>
      <c r="C19" s="109"/>
      <c r="D19" s="109" t="s">
        <v>1532</v>
      </c>
      <c r="E19" s="18" t="s">
        <v>11</v>
      </c>
      <c r="F19" s="120"/>
      <c r="G19" s="113"/>
      <c r="H19" s="113"/>
    </row>
    <row r="20" spans="1:8" ht="18" customHeight="1" x14ac:dyDescent="0.3">
      <c r="A20" s="113"/>
      <c r="B20" s="119"/>
      <c r="C20" s="109"/>
      <c r="D20" s="109" t="s">
        <v>1533</v>
      </c>
      <c r="E20" s="18" t="s">
        <v>11</v>
      </c>
      <c r="F20" s="120"/>
      <c r="G20" s="113"/>
      <c r="H20" s="113"/>
    </row>
    <row r="21" spans="1:8" ht="18" customHeight="1" x14ac:dyDescent="0.3">
      <c r="A21" s="113"/>
      <c r="B21" s="119"/>
      <c r="C21" s="109"/>
      <c r="D21" s="109" t="s">
        <v>1534</v>
      </c>
      <c r="E21" s="18"/>
      <c r="F21" s="120"/>
      <c r="G21" s="113"/>
      <c r="H21" s="113"/>
    </row>
    <row r="22" spans="1:8" ht="18" customHeight="1" x14ac:dyDescent="0.3">
      <c r="A22" s="113"/>
      <c r="B22" s="119"/>
      <c r="C22" s="109" t="s">
        <v>1565</v>
      </c>
      <c r="D22" s="109"/>
      <c r="E22" s="18"/>
      <c r="F22" s="120"/>
      <c r="G22" s="113"/>
      <c r="H22" s="113"/>
    </row>
    <row r="23" spans="1:8" ht="18" customHeight="1" x14ac:dyDescent="0.3">
      <c r="A23" s="113"/>
      <c r="B23" s="119"/>
      <c r="C23" s="109"/>
      <c r="D23" s="109" t="s">
        <v>1535</v>
      </c>
      <c r="E23" s="18"/>
      <c r="F23" s="120"/>
      <c r="G23" s="113"/>
      <c r="H23" s="113"/>
    </row>
    <row r="24" spans="1:8" ht="18" customHeight="1" x14ac:dyDescent="0.3">
      <c r="A24" s="113"/>
      <c r="B24" s="119"/>
      <c r="C24" s="109"/>
      <c r="D24" s="109" t="s">
        <v>1536</v>
      </c>
      <c r="E24" s="18"/>
      <c r="F24" s="120"/>
      <c r="G24" s="113"/>
      <c r="H24" s="113"/>
    </row>
    <row r="25" spans="1:8" ht="18" customHeight="1" x14ac:dyDescent="0.3">
      <c r="A25" s="113"/>
      <c r="B25" s="119"/>
      <c r="C25" s="109" t="s">
        <v>1566</v>
      </c>
      <c r="D25" s="109"/>
      <c r="E25" s="18"/>
      <c r="F25" s="120"/>
      <c r="G25" s="113"/>
      <c r="H25" s="113"/>
    </row>
    <row r="26" spans="1:8" ht="18" customHeight="1" x14ac:dyDescent="0.3">
      <c r="A26" s="113"/>
      <c r="B26" s="119"/>
      <c r="C26" s="109"/>
      <c r="D26" s="109" t="s">
        <v>1537</v>
      </c>
      <c r="E26" s="18"/>
      <c r="F26" s="120"/>
      <c r="G26" s="113"/>
      <c r="H26" s="113"/>
    </row>
    <row r="27" spans="1:8" ht="18" customHeight="1" x14ac:dyDescent="0.3">
      <c r="A27" s="113"/>
      <c r="B27" s="119"/>
      <c r="C27" s="109"/>
      <c r="D27" s="109" t="s">
        <v>12</v>
      </c>
      <c r="E27" s="18"/>
      <c r="F27" s="120"/>
      <c r="G27" s="113"/>
      <c r="H27" s="113"/>
    </row>
    <row r="28" spans="1:8" ht="18" customHeight="1" x14ac:dyDescent="0.3">
      <c r="A28" s="113"/>
      <c r="B28" s="119"/>
      <c r="C28" s="109"/>
      <c r="D28" s="109" t="s">
        <v>13</v>
      </c>
      <c r="E28" s="18"/>
      <c r="F28" s="120"/>
      <c r="G28" s="113"/>
      <c r="H28" s="113"/>
    </row>
    <row r="29" spans="1:8" ht="18" customHeight="1" x14ac:dyDescent="0.3">
      <c r="A29" s="113"/>
      <c r="B29" s="119"/>
      <c r="C29" s="109"/>
      <c r="D29" s="109" t="s">
        <v>14</v>
      </c>
      <c r="E29" s="18"/>
      <c r="F29" s="120"/>
      <c r="G29" s="113"/>
      <c r="H29" s="113"/>
    </row>
    <row r="30" spans="1:8" ht="18" customHeight="1" x14ac:dyDescent="0.3">
      <c r="A30" s="113"/>
      <c r="B30" s="119"/>
      <c r="C30" s="109"/>
      <c r="D30" s="109" t="s">
        <v>15</v>
      </c>
      <c r="E30" s="18"/>
      <c r="F30" s="120"/>
      <c r="G30" s="113"/>
      <c r="H30" s="113"/>
    </row>
    <row r="31" spans="1:8" ht="18" customHeight="1" x14ac:dyDescent="0.3">
      <c r="A31" s="113"/>
      <c r="B31" s="119"/>
      <c r="C31" s="109"/>
      <c r="D31" s="109" t="s">
        <v>16</v>
      </c>
      <c r="E31" s="18"/>
      <c r="F31" s="120"/>
      <c r="G31" s="113"/>
      <c r="H31" s="113"/>
    </row>
    <row r="32" spans="1:8" ht="18" customHeight="1" x14ac:dyDescent="0.3">
      <c r="A32" s="113"/>
      <c r="B32" s="119"/>
      <c r="C32" s="109"/>
      <c r="D32" s="109" t="s">
        <v>1554</v>
      </c>
      <c r="E32" s="18"/>
      <c r="F32" s="120"/>
      <c r="G32" s="113"/>
      <c r="H32" s="113"/>
    </row>
    <row r="33" spans="1:8" ht="18" customHeight="1" x14ac:dyDescent="0.3">
      <c r="A33" s="113"/>
      <c r="B33" s="119"/>
      <c r="C33" s="109"/>
      <c r="D33" s="109" t="s">
        <v>17</v>
      </c>
      <c r="E33" s="18"/>
      <c r="F33" s="120"/>
      <c r="G33" s="113"/>
      <c r="H33" s="113"/>
    </row>
    <row r="34" spans="1:8" ht="18" customHeight="1" x14ac:dyDescent="0.3">
      <c r="A34" s="113"/>
      <c r="B34" s="119"/>
      <c r="C34" s="109"/>
      <c r="D34" s="109" t="s">
        <v>18</v>
      </c>
      <c r="E34" s="18"/>
      <c r="F34" s="120"/>
      <c r="G34" s="113"/>
      <c r="H34" s="113"/>
    </row>
    <row r="35" spans="1:8" ht="18" customHeight="1" x14ac:dyDescent="0.3">
      <c r="A35" s="113"/>
      <c r="B35" s="119"/>
      <c r="C35" s="109"/>
      <c r="D35" s="109" t="s">
        <v>19</v>
      </c>
      <c r="E35" s="18"/>
      <c r="F35" s="120"/>
      <c r="G35" s="113"/>
      <c r="H35" s="113"/>
    </row>
    <row r="36" spans="1:8" s="90" customFormat="1" ht="18" customHeight="1" x14ac:dyDescent="0.3">
      <c r="A36" s="113"/>
      <c r="B36" s="119"/>
      <c r="C36" s="109"/>
      <c r="D36" s="109" t="s">
        <v>20</v>
      </c>
      <c r="E36" s="18"/>
      <c r="F36" s="120"/>
      <c r="G36" s="113"/>
      <c r="H36" s="113"/>
    </row>
    <row r="37" spans="1:8" ht="18" customHeight="1" x14ac:dyDescent="0.3">
      <c r="A37" s="113"/>
      <c r="B37" s="119"/>
      <c r="C37" s="109"/>
      <c r="D37" s="109" t="s">
        <v>21</v>
      </c>
      <c r="E37" s="18"/>
      <c r="F37" s="120"/>
      <c r="G37" s="113"/>
      <c r="H37" s="113"/>
    </row>
    <row r="38" spans="1:8" s="90" customFormat="1" ht="18" customHeight="1" x14ac:dyDescent="0.3">
      <c r="A38" s="113"/>
      <c r="B38" s="119"/>
      <c r="C38" s="109"/>
      <c r="D38" s="109" t="s">
        <v>22</v>
      </c>
      <c r="E38" s="18"/>
      <c r="F38" s="120"/>
      <c r="G38" s="113"/>
      <c r="H38" s="113"/>
    </row>
    <row r="39" spans="1:8" ht="18" customHeight="1" x14ac:dyDescent="0.3">
      <c r="A39" s="113"/>
      <c r="B39" s="119"/>
      <c r="C39" s="109"/>
      <c r="D39" s="109" t="s">
        <v>23</v>
      </c>
      <c r="E39" s="18"/>
      <c r="F39" s="120"/>
      <c r="G39" s="113"/>
      <c r="H39" s="113"/>
    </row>
    <row r="40" spans="1:8" ht="18" customHeight="1" x14ac:dyDescent="0.3">
      <c r="A40" s="113"/>
      <c r="B40" s="119"/>
      <c r="C40" s="109"/>
      <c r="D40" s="109" t="s">
        <v>24</v>
      </c>
      <c r="E40" s="18"/>
      <c r="F40" s="120"/>
      <c r="G40" s="113"/>
      <c r="H40" s="113"/>
    </row>
    <row r="41" spans="1:8" ht="18" customHeight="1" x14ac:dyDescent="0.3">
      <c r="A41" s="113"/>
      <c r="B41" s="119"/>
      <c r="C41" s="109"/>
      <c r="D41" s="109" t="s">
        <v>25</v>
      </c>
      <c r="E41" s="18"/>
      <c r="F41" s="120"/>
      <c r="G41" s="113"/>
      <c r="H41" s="113"/>
    </row>
    <row r="42" spans="1:8" ht="18" customHeight="1" x14ac:dyDescent="0.3">
      <c r="A42" s="113"/>
      <c r="B42" s="119"/>
      <c r="C42" s="109"/>
      <c r="D42" s="109" t="s">
        <v>26</v>
      </c>
      <c r="E42" s="18"/>
      <c r="F42" s="120"/>
      <c r="G42" s="113"/>
      <c r="H42" s="113"/>
    </row>
    <row r="43" spans="1:8" ht="18" customHeight="1" x14ac:dyDescent="0.3">
      <c r="A43" s="113"/>
      <c r="B43" s="119"/>
      <c r="C43" s="109"/>
      <c r="D43" s="109" t="s">
        <v>27</v>
      </c>
      <c r="E43" s="18"/>
      <c r="F43" s="120"/>
      <c r="G43" s="113"/>
      <c r="H43" s="113"/>
    </row>
    <row r="44" spans="1:8" ht="18" customHeight="1" x14ac:dyDescent="0.3">
      <c r="A44" s="113"/>
      <c r="B44" s="119"/>
      <c r="C44" s="109" t="s">
        <v>1567</v>
      </c>
      <c r="D44" s="109"/>
      <c r="E44" s="18"/>
      <c r="F44" s="120"/>
      <c r="G44" s="113"/>
      <c r="H44" s="113"/>
    </row>
    <row r="45" spans="1:8" ht="18" customHeight="1" x14ac:dyDescent="0.3">
      <c r="A45" s="113"/>
      <c r="B45" s="119"/>
      <c r="C45" s="109"/>
      <c r="D45" s="109" t="s">
        <v>28</v>
      </c>
      <c r="E45" s="18"/>
      <c r="F45" s="120"/>
      <c r="G45" s="113"/>
      <c r="H45" s="113"/>
    </row>
    <row r="46" spans="1:8" ht="18" customHeight="1" x14ac:dyDescent="0.3">
      <c r="A46" s="113"/>
      <c r="B46" s="119"/>
      <c r="C46" s="109"/>
      <c r="D46" s="109" t="s">
        <v>29</v>
      </c>
      <c r="E46" s="18"/>
      <c r="F46" s="120"/>
      <c r="G46" s="113"/>
      <c r="H46" s="113"/>
    </row>
    <row r="47" spans="1:8" ht="18" customHeight="1" x14ac:dyDescent="0.3">
      <c r="A47" s="113"/>
      <c r="B47" s="119"/>
      <c r="C47" s="109"/>
      <c r="D47" s="109" t="s">
        <v>30</v>
      </c>
      <c r="E47" s="18"/>
      <c r="F47" s="120"/>
      <c r="G47" s="113"/>
      <c r="H47" s="113"/>
    </row>
    <row r="48" spans="1:8" ht="18" customHeight="1" x14ac:dyDescent="0.3">
      <c r="A48" s="113"/>
      <c r="B48" s="119"/>
      <c r="C48" s="109"/>
      <c r="D48" s="109" t="s">
        <v>31</v>
      </c>
      <c r="E48" s="18"/>
      <c r="F48" s="120"/>
      <c r="G48" s="113"/>
      <c r="H48" s="113"/>
    </row>
    <row r="49" spans="1:8" s="90" customFormat="1" ht="18" customHeight="1" x14ac:dyDescent="0.3">
      <c r="A49" s="113"/>
      <c r="B49" s="119"/>
      <c r="C49" s="109" t="s">
        <v>1568</v>
      </c>
      <c r="D49" s="109"/>
      <c r="E49" s="18"/>
      <c r="F49" s="120"/>
      <c r="G49" s="113"/>
      <c r="H49" s="113"/>
    </row>
    <row r="50" spans="1:8" ht="18" customHeight="1" x14ac:dyDescent="0.3">
      <c r="A50" s="113"/>
      <c r="B50" s="119"/>
      <c r="C50" s="109"/>
      <c r="D50" s="109" t="s">
        <v>32</v>
      </c>
      <c r="E50" s="18"/>
      <c r="F50" s="120"/>
      <c r="G50" s="113"/>
      <c r="H50" s="113"/>
    </row>
    <row r="51" spans="1:8" ht="18" customHeight="1" x14ac:dyDescent="0.3">
      <c r="A51" s="113"/>
      <c r="B51" s="119"/>
      <c r="C51" s="109"/>
      <c r="D51" s="109" t="s">
        <v>33</v>
      </c>
      <c r="E51" s="18"/>
      <c r="F51" s="120"/>
      <c r="G51" s="113"/>
      <c r="H51" s="113"/>
    </row>
    <row r="52" spans="1:8" ht="18" customHeight="1" x14ac:dyDescent="0.3">
      <c r="A52" s="113"/>
      <c r="B52" s="119"/>
      <c r="C52" s="109"/>
      <c r="D52" s="109" t="s">
        <v>34</v>
      </c>
      <c r="E52" s="18"/>
      <c r="F52" s="120"/>
      <c r="G52" s="113"/>
      <c r="H52" s="113"/>
    </row>
    <row r="53" spans="1:8" ht="18" customHeight="1" x14ac:dyDescent="0.3">
      <c r="A53" s="113"/>
      <c r="B53" s="119"/>
      <c r="C53" s="109"/>
      <c r="D53" s="109" t="s">
        <v>35</v>
      </c>
      <c r="E53" s="18"/>
      <c r="F53" s="120"/>
      <c r="G53" s="113"/>
      <c r="H53" s="113"/>
    </row>
    <row r="54" spans="1:8" ht="18" customHeight="1" x14ac:dyDescent="0.3">
      <c r="A54" s="113"/>
      <c r="B54" s="119"/>
      <c r="C54" s="109" t="s">
        <v>1569</v>
      </c>
      <c r="D54" s="109"/>
      <c r="E54" s="18"/>
      <c r="F54" s="120"/>
      <c r="G54" s="113"/>
      <c r="H54" s="113"/>
    </row>
    <row r="55" spans="1:8" ht="18" customHeight="1" x14ac:dyDescent="0.3">
      <c r="A55" s="113"/>
      <c r="B55" s="119"/>
      <c r="C55" s="109"/>
      <c r="D55" s="109" t="s">
        <v>36</v>
      </c>
      <c r="E55" s="18"/>
      <c r="F55" s="120"/>
      <c r="G55" s="113"/>
      <c r="H55" s="113"/>
    </row>
    <row r="56" spans="1:8" ht="18" customHeight="1" x14ac:dyDescent="0.3">
      <c r="A56" s="113"/>
      <c r="B56" s="119"/>
      <c r="C56" s="109"/>
      <c r="D56" s="109" t="s">
        <v>37</v>
      </c>
      <c r="E56" s="18"/>
      <c r="F56" s="120"/>
      <c r="G56" s="113"/>
      <c r="H56" s="113"/>
    </row>
    <row r="57" spans="1:8" ht="18" customHeight="1" x14ac:dyDescent="0.3">
      <c r="A57" s="113"/>
      <c r="B57" s="119"/>
      <c r="C57" s="109"/>
      <c r="D57" s="109" t="s">
        <v>38</v>
      </c>
      <c r="E57" s="18"/>
      <c r="F57" s="120"/>
      <c r="G57" s="113"/>
      <c r="H57" s="113"/>
    </row>
    <row r="58" spans="1:8" ht="18" customHeight="1" x14ac:dyDescent="0.3">
      <c r="A58" s="113"/>
      <c r="B58" s="119"/>
      <c r="C58" s="109"/>
      <c r="D58" s="109" t="s">
        <v>39</v>
      </c>
      <c r="E58" s="18"/>
      <c r="F58" s="120"/>
      <c r="G58" s="113"/>
      <c r="H58" s="113"/>
    </row>
    <row r="59" spans="1:8" ht="18" customHeight="1" x14ac:dyDescent="0.3">
      <c r="A59" s="113"/>
      <c r="B59" s="119"/>
      <c r="C59" s="109" t="s">
        <v>1570</v>
      </c>
      <c r="D59" s="109"/>
      <c r="E59" s="18"/>
      <c r="F59" s="120"/>
      <c r="G59" s="113"/>
      <c r="H59" s="113"/>
    </row>
    <row r="60" spans="1:8" ht="18" customHeight="1" x14ac:dyDescent="0.3">
      <c r="A60" s="113"/>
      <c r="B60" s="119"/>
      <c r="C60" s="109"/>
      <c r="D60" s="109" t="s">
        <v>1555</v>
      </c>
      <c r="E60" s="18"/>
      <c r="F60" s="120"/>
      <c r="G60" s="113"/>
      <c r="H60" s="113"/>
    </row>
    <row r="61" spans="1:8" ht="18" customHeight="1" x14ac:dyDescent="0.3">
      <c r="A61" s="113"/>
      <c r="B61" s="119"/>
      <c r="C61" s="109"/>
      <c r="D61" s="109" t="s">
        <v>1556</v>
      </c>
      <c r="E61" s="18"/>
      <c r="F61" s="120"/>
      <c r="G61" s="113"/>
      <c r="H61" s="113"/>
    </row>
    <row r="62" spans="1:8" ht="18" customHeight="1" x14ac:dyDescent="0.3">
      <c r="A62" s="113"/>
      <c r="B62" s="119"/>
      <c r="C62" s="109"/>
      <c r="D62" s="109" t="s">
        <v>1557</v>
      </c>
      <c r="E62" s="18"/>
      <c r="F62" s="120"/>
      <c r="G62" s="113"/>
      <c r="H62" s="113"/>
    </row>
    <row r="63" spans="1:8" ht="18" customHeight="1" x14ac:dyDescent="0.3">
      <c r="A63" s="113"/>
      <c r="B63" s="119"/>
      <c r="C63" s="109"/>
      <c r="D63" s="109" t="s">
        <v>1558</v>
      </c>
      <c r="E63" s="18"/>
      <c r="F63" s="120"/>
      <c r="G63" s="113"/>
      <c r="H63" s="113"/>
    </row>
    <row r="64" spans="1:8" ht="18" customHeight="1" x14ac:dyDescent="0.3">
      <c r="A64" s="113"/>
      <c r="B64" s="119"/>
      <c r="C64" s="109"/>
      <c r="D64" s="109" t="s">
        <v>1559</v>
      </c>
      <c r="E64" s="18"/>
      <c r="F64" s="120"/>
      <c r="G64" s="113"/>
      <c r="H64" s="113"/>
    </row>
    <row r="65" spans="1:8" ht="18" customHeight="1" x14ac:dyDescent="0.3">
      <c r="A65" s="113"/>
      <c r="B65" s="119"/>
      <c r="C65" s="109"/>
      <c r="D65" s="109" t="s">
        <v>1560</v>
      </c>
      <c r="E65" s="18"/>
      <c r="F65" s="120"/>
      <c r="G65" s="113"/>
      <c r="H65" s="113"/>
    </row>
    <row r="66" spans="1:8" ht="18" customHeight="1" x14ac:dyDescent="0.3">
      <c r="A66" s="113"/>
      <c r="B66" s="119"/>
      <c r="C66" s="109"/>
      <c r="D66" s="109" t="s">
        <v>1561</v>
      </c>
      <c r="E66" s="18"/>
      <c r="F66" s="120"/>
      <c r="G66" s="113"/>
      <c r="H66" s="113"/>
    </row>
    <row r="67" spans="1:8" ht="18" customHeight="1" x14ac:dyDescent="0.3">
      <c r="A67" s="113"/>
      <c r="B67" s="119"/>
      <c r="C67" s="109" t="s">
        <v>1571</v>
      </c>
      <c r="D67" s="109"/>
      <c r="E67" s="18"/>
      <c r="F67" s="120"/>
      <c r="G67" s="113"/>
      <c r="H67" s="113"/>
    </row>
    <row r="68" spans="1:8" ht="18" customHeight="1" x14ac:dyDescent="0.3">
      <c r="A68" s="113"/>
      <c r="B68" s="119"/>
      <c r="C68" s="109"/>
      <c r="D68" s="109" t="s">
        <v>1539</v>
      </c>
      <c r="E68" s="18"/>
      <c r="F68" s="120"/>
      <c r="G68" s="113"/>
      <c r="H68" s="113"/>
    </row>
    <row r="69" spans="1:8" ht="18" customHeight="1" x14ac:dyDescent="0.3">
      <c r="A69" s="113"/>
      <c r="B69" s="119"/>
      <c r="C69" s="109"/>
      <c r="D69" s="109" t="s">
        <v>1538</v>
      </c>
      <c r="E69" s="18"/>
      <c r="F69" s="120"/>
      <c r="G69" s="113"/>
      <c r="H69" s="113"/>
    </row>
    <row r="70" spans="1:8" ht="18" customHeight="1" x14ac:dyDescent="0.3">
      <c r="A70" s="113"/>
      <c r="B70" s="119"/>
      <c r="C70" s="109"/>
      <c r="D70" s="109" t="s">
        <v>40</v>
      </c>
      <c r="E70" s="18"/>
      <c r="F70" s="120"/>
      <c r="G70" s="113"/>
      <c r="H70" s="113"/>
    </row>
    <row r="71" spans="1:8" ht="18" customHeight="1" x14ac:dyDescent="0.3">
      <c r="A71" s="113"/>
      <c r="B71" s="119"/>
      <c r="C71" s="109"/>
      <c r="D71" s="109" t="s">
        <v>1540</v>
      </c>
      <c r="E71" s="18"/>
      <c r="F71" s="120"/>
      <c r="G71" s="113"/>
      <c r="H71" s="113"/>
    </row>
    <row r="72" spans="1:8" ht="18" customHeight="1" x14ac:dyDescent="0.3">
      <c r="A72" s="113"/>
      <c r="B72" s="119"/>
      <c r="C72" s="109"/>
      <c r="D72" s="109" t="s">
        <v>1541</v>
      </c>
      <c r="E72" s="18"/>
      <c r="F72" s="120"/>
      <c r="G72" s="113"/>
      <c r="H72" s="113"/>
    </row>
    <row r="73" spans="1:8" ht="18" customHeight="1" x14ac:dyDescent="0.3">
      <c r="A73" s="113"/>
      <c r="B73" s="119"/>
      <c r="C73" s="109"/>
      <c r="D73" s="109" t="s">
        <v>1542</v>
      </c>
      <c r="E73" s="18"/>
      <c r="F73" s="120"/>
      <c r="G73" s="113"/>
      <c r="H73" s="113"/>
    </row>
    <row r="74" spans="1:8" ht="18" customHeight="1" x14ac:dyDescent="0.3">
      <c r="A74" s="113"/>
      <c r="B74" s="119"/>
      <c r="C74" s="109"/>
      <c r="D74" s="109" t="s">
        <v>1545</v>
      </c>
      <c r="E74" s="18"/>
      <c r="F74" s="120"/>
      <c r="G74" s="113"/>
      <c r="H74" s="113"/>
    </row>
    <row r="75" spans="1:8" ht="18" customHeight="1" x14ac:dyDescent="0.3">
      <c r="A75" s="113"/>
      <c r="B75" s="119"/>
      <c r="C75" s="109"/>
      <c r="D75" s="109" t="s">
        <v>1546</v>
      </c>
      <c r="E75" s="18"/>
      <c r="F75" s="120"/>
      <c r="G75" s="113"/>
      <c r="H75" s="113"/>
    </row>
    <row r="76" spans="1:8" ht="18" customHeight="1" x14ac:dyDescent="0.3">
      <c r="A76" s="113"/>
      <c r="B76" s="119"/>
      <c r="C76" s="109"/>
      <c r="D76" s="109" t="s">
        <v>44</v>
      </c>
      <c r="E76" s="18"/>
      <c r="F76" s="120"/>
      <c r="G76" s="113"/>
      <c r="H76" s="113"/>
    </row>
    <row r="77" spans="1:8" ht="18" customHeight="1" x14ac:dyDescent="0.3">
      <c r="A77" s="113"/>
      <c r="B77" s="119"/>
      <c r="C77" s="109"/>
      <c r="D77" s="109" t="s">
        <v>45</v>
      </c>
      <c r="E77" s="18"/>
      <c r="F77" s="120"/>
      <c r="G77" s="113"/>
      <c r="H77" s="113"/>
    </row>
    <row r="78" spans="1:8" ht="18" customHeight="1" x14ac:dyDescent="0.3">
      <c r="A78" s="113"/>
      <c r="B78" s="119"/>
      <c r="C78" s="109" t="s">
        <v>1572</v>
      </c>
      <c r="D78" s="109"/>
      <c r="E78" s="18"/>
      <c r="F78" s="120"/>
      <c r="G78" s="113"/>
      <c r="H78" s="113"/>
    </row>
    <row r="79" spans="1:8" ht="18" customHeight="1" x14ac:dyDescent="0.3">
      <c r="A79" s="113"/>
      <c r="B79" s="119"/>
      <c r="C79" s="109"/>
      <c r="D79" s="109" t="s">
        <v>1547</v>
      </c>
      <c r="E79" s="18" t="s">
        <v>11</v>
      </c>
      <c r="F79" s="120"/>
      <c r="G79" s="113"/>
      <c r="H79" s="113"/>
    </row>
    <row r="80" spans="1:8" x14ac:dyDescent="0.3">
      <c r="A80" s="113"/>
      <c r="B80" s="119"/>
      <c r="C80" s="109" t="s">
        <v>1573</v>
      </c>
      <c r="D80" s="109"/>
      <c r="E80" s="18"/>
      <c r="F80" s="120"/>
      <c r="G80" s="113"/>
      <c r="H80" s="113"/>
    </row>
    <row r="81" spans="1:8" x14ac:dyDescent="0.3">
      <c r="A81" s="113"/>
      <c r="B81" s="119"/>
      <c r="C81" s="109"/>
      <c r="D81" s="109" t="s">
        <v>1548</v>
      </c>
      <c r="E81" s="18"/>
      <c r="F81" s="120"/>
      <c r="G81" s="113"/>
      <c r="H81" s="113"/>
    </row>
    <row r="82" spans="1:8" x14ac:dyDescent="0.3">
      <c r="A82" s="113"/>
      <c r="B82" s="119"/>
      <c r="C82" s="109"/>
      <c r="D82" s="109" t="s">
        <v>1549</v>
      </c>
      <c r="E82" s="18"/>
      <c r="F82" s="120"/>
      <c r="G82" s="113"/>
      <c r="H82" s="113"/>
    </row>
    <row r="83" spans="1:8" x14ac:dyDescent="0.3">
      <c r="A83" s="113"/>
      <c r="B83" s="119"/>
      <c r="C83" s="109"/>
      <c r="D83" s="109" t="s">
        <v>1550</v>
      </c>
      <c r="E83" s="18"/>
      <c r="F83" s="120"/>
      <c r="G83" s="113"/>
      <c r="H83" s="113"/>
    </row>
    <row r="84" spans="1:8" x14ac:dyDescent="0.3">
      <c r="A84" s="113"/>
      <c r="B84" s="119"/>
      <c r="C84" s="109"/>
      <c r="D84" s="109" t="s">
        <v>1551</v>
      </c>
      <c r="E84" s="18"/>
      <c r="F84" s="120"/>
      <c r="G84" s="113"/>
      <c r="H84" s="113"/>
    </row>
    <row r="85" spans="1:8" x14ac:dyDescent="0.3">
      <c r="A85" s="113"/>
      <c r="B85" s="119"/>
      <c r="C85" s="109"/>
      <c r="D85" s="109" t="s">
        <v>1553</v>
      </c>
      <c r="E85" s="18"/>
      <c r="F85" s="120"/>
      <c r="G85" s="113"/>
      <c r="H85" s="113"/>
    </row>
    <row r="86" spans="1:8" x14ac:dyDescent="0.3">
      <c r="A86" s="113"/>
      <c r="B86" s="119"/>
      <c r="C86" s="109"/>
      <c r="D86" s="109" t="s">
        <v>1552</v>
      </c>
      <c r="E86" s="18"/>
      <c r="F86" s="120"/>
      <c r="G86" s="113"/>
      <c r="H86" s="113"/>
    </row>
    <row r="87" spans="1:8" ht="15" thickBot="1" x14ac:dyDescent="0.35">
      <c r="A87" s="113"/>
      <c r="B87" s="121"/>
      <c r="C87" s="122"/>
      <c r="D87" s="122"/>
      <c r="E87" s="122"/>
      <c r="F87" s="123"/>
      <c r="G87" s="113"/>
      <c r="H87" s="113"/>
    </row>
  </sheetData>
  <mergeCells count="2">
    <mergeCell ref="C4:E4"/>
    <mergeCell ref="C3:E3"/>
  </mergeCells>
  <hyperlinks>
    <hyperlink ref="C8" location="'Summary'!A1" display="1. Summary" xr:uid="{58813375-A80F-425F-89C2-2868F20254E5}"/>
    <hyperlink ref="D9" location="'Summary'!$B$54:$S$56" display="Local Authority Staff" xr:uid="{FD1D3979-3CFF-4D18-B824-AC8685997A24}"/>
    <hyperlink ref="D10" location="'Summary'!$B$44:$Q$47" display="English Heritage funding" xr:uid="{CBEC2296-5784-48A3-9B65-75C46DCDECBA}"/>
    <hyperlink ref="D11" location="'Summary'!$B$33:$Q$39" display="Historic England funding" xr:uid="{778A4EE9-DF63-41BD-B51B-DDCC9CF3DF40}"/>
    <hyperlink ref="D12" location="'Summary'!$B$22:$H$28" display="NLHF investment by size" xr:uid="{E31E6324-98DA-4A4E-97A4-FFAA0317F427}"/>
    <hyperlink ref="D13" location="'Summary'!$B$12:$H$19" display="NLHF Investment by Type" xr:uid="{EB7774B6-51CA-46C3-8F40-A049F931798B}"/>
    <hyperlink ref="D14" location="'Summary'!$B$5:$J$9" display="NLHF Investment by Region" xr:uid="{1EE71250-F10F-4D63-9E8A-1EFD1AD522F5}"/>
    <hyperlink ref="C15" location="'HE Funding &amp; Resources'!A1" display="2. HE Funding &amp; Resources" xr:uid="{4820DB91-C914-433E-BBD6-0E5B48AB2729}"/>
    <hyperlink ref="D16" location="'HE Funding &amp; Resources'!$A$7:$AD$16" display="HE - Income and grant-in-aid" xr:uid="{D9E303AA-04E0-4347-92F3-5F083677E17D}"/>
    <hyperlink ref="D17" location="'HE Funding &amp; Resources'!$A$19:$AD$31" display="HE - Expenditure" xr:uid="{6CD83DEB-4643-4878-ABC6-9B4674A59A5B}"/>
    <hyperlink ref="C18" location="'HE Grant Spend (Regional)'!A1" display="3. HE Grant Spend (Regional)" xr:uid="{279AF639-4517-4072-A05C-DD7BC71C5759}"/>
    <hyperlink ref="D19" location="'HE Grant Spend (Regional)'!$A$9:$X$20" display="HE - Total value of grants" xr:uid="{6C3367E6-C686-4D8D-8457-B2A55B4E5F92}"/>
    <hyperlink ref="D20" location="'HE Grant Spend (Regional)'!$A$135:$I$146" display="HE - National grant spend by type and region" xr:uid="{8246AA21-E214-497C-9A9D-32728739DF21}"/>
    <hyperlink ref="D21" location="'HE Grant Spend (Regional)'!$B$23:$V$131" display="HE - Regional grant expenditure and offers" xr:uid="{3C292D68-7A44-4186-9914-6475E483ADBE}"/>
    <hyperlink ref="C22" location="'Funding &amp; Resources EH'!A1" display="4. Funding &amp; Resources EH" xr:uid="{5EC1A983-F4EA-4F2A-9F37-68B3BA5CC678}"/>
    <hyperlink ref="D23" location="'Funding &amp; Resources EH'!$A$7:$AD$15" display="EH - Income and grant-in-aid" xr:uid="{9B054E33-D51B-4A3D-BDBD-77EE61E7D9B2}"/>
    <hyperlink ref="D24" location="'Funding &amp; Resources EH'!$A$18:$AD$23" display="EH - Expenditure" xr:uid="{28E85B3C-8F32-4293-929D-31630E4C9DF0}"/>
    <hyperlink ref="C25" location="'Funding &amp; Resources NLHF'!A1" display="5. Funding &amp; Resources NLHF" xr:uid="{F683B568-D62E-4A4F-A08F-C5C7F670A24E}"/>
    <hyperlink ref="D26" location="'Funding &amp; Resources NLHF'!$A$19:$C$26" display="NLHF Headline Statistics" xr:uid="{409C6130-39B4-4C92-9CE7-E6D048CEC5FD}"/>
    <hyperlink ref="D27" location="'Funding &amp; Resources NLHF'!$A$30:$AA$32" display="Value of projects made by the NLHF" xr:uid="{3C8C79EB-FBAF-4C88-BF91-91890F70BC04}"/>
    <hyperlink ref="D28" location="'Funding &amp; Resources NLHF'!$A$40:$H$56" display="Value of NLHF Funding England 1994-95 to 2018-19" xr:uid="{5B0E40E5-E858-43EE-BE06-C6437EB2AB99}"/>
    <hyperlink ref="D29" location="'Funding &amp; Resources NLHF'!$A$61:$H$102" display="Value of NLHF Investment England by AWARD GRANT PROGRAMME" xr:uid="{CB10C0F8-DFB2-431A-9C7B-C3E12EE16389}"/>
    <hyperlink ref="D30" location="'Funding &amp; Resources NLHF'!$A$112:$AD$122" display="Value of NLHF projects made by area" xr:uid="{C223A557-8A41-40D1-956A-EC841C733DF3}"/>
    <hyperlink ref="D31" location="'Funding &amp; Resources NLHF'!$A$125:$I$129" display="Funded projects and applications by area" xr:uid="{E9FA6920-1104-4F44-9E95-9D3E226D7DAA}"/>
    <hyperlink ref="D32" location="'Funding &amp; Resources NLHF'!$B$135:$D$139" display="London and South - SUMMARY" xr:uid="{B917E8D3-E1B0-4A41-9523-6F1E4D938913}"/>
    <hyperlink ref="D33" location="'Funding &amp; Resources NLHF'!$A$145:$H$153" display="London and South - by area" xr:uid="{44D76C8F-C280-498C-B595-57FDFA4D414C}"/>
    <hyperlink ref="D34" location="'Funding &amp; Resources NLHF'!$A$156:$H$162" display="London and South - by grant band" xr:uid="{9354053D-D636-4914-9600-734B44BEE867}"/>
    <hyperlink ref="D35" location="'Funding &amp; Resources NLHF'!$A$164:$H$204" display="London and South - by programme" xr:uid="{133E5E73-1026-4E4B-A5A8-41375865AE28}"/>
    <hyperlink ref="D36" location="'Funding &amp; Resources NLHF'!$B$209:$D$213" display="Midlands and East - SUMMARY" xr:uid="{85E192D2-CA49-4AA2-8886-70483A19B77E}"/>
    <hyperlink ref="D37" location="'Funding &amp; Resources NLHF'!$A$219:$H$227" display="Midlands and East - by area" xr:uid="{AB0E1F7D-5762-4CD0-9AE4-F4D98204230F}"/>
    <hyperlink ref="D38" location="'Funding &amp; Resources NLHF'!$A$230:$H$236" display="Midlands and East - by grant band" xr:uid="{D134A161-BADB-41C8-AFA7-295D50259353}"/>
    <hyperlink ref="D39" location="'Funding &amp; Resources NLHF'!$A$238:$H$279" display="Midlands and East - by programme" xr:uid="{AD9E14E6-5A98-4501-91A7-B0A774BDEE1B}"/>
    <hyperlink ref="D40" location="'Funding &amp; Resources NLHF'!$B$287:$D$291" display="North - SUMMARY" xr:uid="{446C4A46-E227-4D04-8612-703266DC48FE}"/>
    <hyperlink ref="D41" location="'Funding &amp; Resources NLHF'!$A$297:$H$305" display="North - by area" xr:uid="{5AF65F5B-C9C1-49DC-A3D1-EB89A59C3270}"/>
    <hyperlink ref="D42" location="'Funding &amp; Resources NLHF'!$A$308:$H$314" display="North - by grant band" xr:uid="{952AA4D0-20A9-4393-A8D6-90E639DA66A7}"/>
    <hyperlink ref="D43" location="'Funding &amp; Resources NLHF'!$A$316:$H$357" display="North - by programme" xr:uid="{8045BCB4-AE87-4A26-919F-F05F986715D9}"/>
    <hyperlink ref="C44" location="'Public Sector Funding'!A1" display="6. Public Sector Funding" xr:uid="{C538AE45-2177-48D4-BE1B-525E5E68F336}"/>
    <hyperlink ref="D45" location="'Public Sector Funding'!$A$8:$T$12" display="Churches Conservation Trust" xr:uid="{9507AA4F-05F5-4B8E-90CC-FE956C9F6F66}"/>
    <hyperlink ref="D46" location="'Public Sector Funding'!$A$25:$T$29" display="Department for Digital Culture Media and Sport (DCMS)" xr:uid="{6A1B5542-B254-42A9-8ABD-90B0BA1C3A2C}"/>
    <hyperlink ref="D47" location="'Public Sector Funding'!$A$40:$T$44" display="Historic Royal Palaces" xr:uid="{681DCFE4-CC58-4D1C-A6C6-E7FFE6D3EE80}"/>
    <hyperlink ref="D48" location="'Public Sector Funding'!$A$51:$D$52" display="Rural Development Programme" xr:uid="{69343D50-9AB4-457E-A336-9EFF353FBF48}"/>
    <hyperlink ref="C49" location="'Funding Voluntary Sector'!A1" display="7. Funding Voluntary Sector" xr:uid="{85F6F63C-C393-448A-BA63-ACF550AFC5F6}"/>
    <hyperlink ref="D50" location="'Funding Voluntary Sector'!$A$8:$W$12" display="National Trust" xr:uid="{F39E8B64-52AA-49CD-B653-37C02351907A}"/>
    <hyperlink ref="D51" location="'Funding Voluntary Sector'!$A$19:$U$24" display="Church of England" xr:uid="{61C23D08-BF38-4CEE-A53E-5BF5EF587BD9}"/>
    <hyperlink ref="D52" location="'Funding Voluntary Sector'!$A$33:$K$37" display="National Churches Trust - Income and expenditure" xr:uid="{D7542D15-085B-448D-8ED4-0C7BB4EF2467}"/>
    <hyperlink ref="D53" location="'Funding Voluntary Sector'!$A$38:$K$40" display="National Churches Trust - Grant funding" xr:uid="{05E68906-334A-459C-B5C9-EC1941B83B24}"/>
    <hyperlink ref="C54" location="'Funding Private Sector'!A1" display="8. Funding Private Sector" xr:uid="{15F5E53C-6FED-4CBB-B2A0-295BAB95FC60}"/>
    <hyperlink ref="D55" location="'Funding Private Sector'!$A$6:$A$8" display="National Heritage Training Group" xr:uid="{A117000C-981C-4A28-93F0-9656747478B2}"/>
    <hyperlink ref="D56" location="'Funding Private Sector'!$A$10:$A$17" display="Historic Houses" xr:uid="{152AB13B-2052-407D-A74A-9A2A0E70B18C}"/>
    <hyperlink ref="D57" location="'Funding Private Sector'!$A$19:$A$20" display="The Country, Land and Business Association" xr:uid="{27E8BAD5-F103-4A65-AEDD-AC5AC34246B1}"/>
    <hyperlink ref="D58" location="'Funding Private Sector'!$A$22:$A$23" display="The Chartered Institute for Archaeologists" xr:uid="{A7AA164C-3C0A-4D68-8EDA-8E6B42C818F1}"/>
    <hyperlink ref="C59" location="'Natural Environment Funding'!A1" display="9. Natural Environment Funding" xr:uid="{4072836E-1FBB-41A1-8EFE-6296A50DE5F0}"/>
    <hyperlink ref="D60" location="'Natural Environment Funding'!$A$32:$F$46" display="Countryside Stewardship Agreements - 2019 total" xr:uid="{A30B2998-86E0-4D54-9442-0757354F36F9}"/>
    <hyperlink ref="D61" location="'Natural Environment Funding'!$A$51:$F$63" display="Countryside Stewardship Agreements - 2018 total" xr:uid="{5076B64B-3D04-449B-AFC4-07DF60D3CC54}"/>
    <hyperlink ref="D62" location="'Natural Environment Funding'!$A$71:$F$80" display="Countryside Stewardship Agreements - 2017 mid tier" xr:uid="{38DE0AEC-37C7-43BC-B731-5186C353BF0C}"/>
    <hyperlink ref="D63" location="'Natural Environment Funding'!$A$84:$F$93" display="Countryside Stewardship Agreements - 2017 higher tier" xr:uid="{DB2D5719-B517-4B9F-935F-23F420D6F6D8}"/>
    <hyperlink ref="D64" location="'Natural Environment Funding'!$A$96:$F$108" display="Countryside Stewardship Agreements - 2017 total" xr:uid="{E1EBF48D-44DF-4D3D-8171-EAF33A447A63}"/>
    <hyperlink ref="D65" location="'Natural Environment Funding'!$A$113:$F$125" display="Countryside Stewardship Agreements - 2016 total" xr:uid="{EB5949A6-587C-4860-AB4C-2F46E09EB556}"/>
    <hyperlink ref="D66" location="'Natural Environment Funding'!$A$10:$F$26" display="Countryside Stewardship Agreements - 2020 total" xr:uid="{31AD791D-C07D-431D-9F68-A22E25E2B4C1}"/>
    <hyperlink ref="C67" location="'Capacity - Employment'!A1" display="10. Capacity - Employment" xr:uid="{CDFE0034-3B7F-4438-95F6-603D323AAC97}"/>
    <hyperlink ref="D68" location="'Capacity - Employment'!$A$16:$P$26" display="HH - Permanent Staff" xr:uid="{1C7933C9-C00C-4124-87F7-1A3EFF188DBC}"/>
    <hyperlink ref="D69" location="'Capacity - Employment'!$A$27:$P$37" display="HH - Seasonal Staff" xr:uid="{6C5FCE4E-37A2-40A1-84B8-36E38F2310E0}"/>
    <hyperlink ref="D70" location="'Capacity - Employment'!$A$7:$S$8" display="Employment by historic sites and buildings" xr:uid="{B1D8A946-AA4E-4A09-8F4A-803BD3213253}"/>
    <hyperlink ref="D71" location="'Capacity - Employment'!$A$46:$T$56" display="Local Authorities - Staff working on conservation" xr:uid="{502D71BC-5281-4FED-BFDE-0B7E02280BAF}"/>
    <hyperlink ref="D72" location="'Capacity - Employment'!$A$60:$T$70" display="Local Authorities - Staff working on archaeology" xr:uid="{7ECDF503-A839-4FFE-835B-305C32596F1B}"/>
    <hyperlink ref="D73" location="'Capacity - Employment'!$A$74:$T$84" display="Local Authorities - Total historic environment staff" xr:uid="{92B35344-9478-479C-9A2B-351235235397}"/>
    <hyperlink ref="D74" location="'Capacity - Employment'!$A$95:$R$99" display="Archaeology - employment" xr:uid="{9A4087E3-8C4E-4D6A-A8A4-CFDA362EFBB0}"/>
    <hyperlink ref="D75" location="'Capacity - Employment'!$A$104:$P$119" display="Archaeology - Workforce profile" xr:uid="{27C811A1-ED5B-4D08-B8BC-69E2EA076E90}"/>
    <hyperlink ref="D76" location="'Capacity - Employment'!$A$124:$C$125" display="Heritage Craft Skills Employment" xr:uid="{7E51DAC3-7C39-4B4D-B24E-5819F2A960B8}"/>
    <hyperlink ref="D77" location="'Capacity - Employment'!$A$130:$C$136" display="Voluntary Heritage Sector Employment" xr:uid="{33CC3C67-5CA1-4336-A2B3-FA51FC5218F7}"/>
    <hyperlink ref="C78" location="'Capacity - Employment LAs'!A1" display="11. Capacity - Employment LAs" xr:uid="{206BAD88-24FA-43DA-8E1C-E805D85AC226}"/>
    <hyperlink ref="D79" location="'Capacity - Employment LAs'!$A$7:$F$371" display="Local Authorities - Historic environment staff by LA" xr:uid="{4C2CDB35-7C23-4838-8365-925CC1D3C02A}"/>
    <hyperlink ref="C80" location="'Skills - apprent. and training'!A1" display="12. Skills - apprent. and training" xr:uid="{0D56E934-DC60-4CD4-B627-0ADB6AC13E75}"/>
    <hyperlink ref="D81" location="'Skills - apprent. and training'!$A$7:$L$17" display="Total Level 2 and 3 learner starts" xr:uid="{C52A53D9-12A3-45F6-8146-C12689491488}"/>
    <hyperlink ref="D82" location="'Skills - apprent. and training'!$A$22:$P$24" display="HE - Training schemes in the heritage sector" xr:uid="{210354AB-F6B2-4998-AC3E-AE37BE718C26}"/>
    <hyperlink ref="D83" location="'Skills - apprent. and training'!$A$32:$L$41" display="HLF - Training bursary scheme" xr:uid="{BB4DEA87-DF37-45D3-94CD-0EAA982C677F}"/>
    <hyperlink ref="D84" location="'Skills - apprent. and training'!$A$51:$O$67" display="HLF - Skills 4 the Future programme grantees - 2010 awards" xr:uid="{39955A7D-DF5D-427B-8BC6-6FE57C6B043F}"/>
    <hyperlink ref="D85" location="'Skills - apprent. and training'!$A$71:$U$82" display="HLF - Skills 4 the Future programme grantees - 2013-14 awards" xr:uid="{31764DCD-C57F-4003-9048-A6617A367777}"/>
    <hyperlink ref="D86" location="'Skills - apprent. and training'!$A$86:$L$90" display="HLF - Skills 4 the Future programme grantees - 2018 awards" xr:uid="{48999E63-13F3-4B04-9FCA-83882487B08A}"/>
    <hyperlink ref="A1" location="'Contents'!B7" display="⇐ Return to contents" xr:uid="{B4D05859-E207-4EAD-AF97-7EFD230AB9E4}"/>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182B-3A07-4C3E-B8C6-B78ED008CDD6}">
  <sheetPr codeName="Sheet5">
    <tabColor theme="4" tint="0.39997558519241921"/>
  </sheetPr>
  <dimension ref="A1:S58"/>
  <sheetViews>
    <sheetView showGridLines="0" zoomScaleNormal="100" workbookViewId="0">
      <selection activeCell="B1" sqref="B1"/>
    </sheetView>
  </sheetViews>
  <sheetFormatPr defaultRowHeight="14.4" x14ac:dyDescent="0.3"/>
  <cols>
    <col min="2" max="2" width="31.44140625" customWidth="1"/>
    <col min="3" max="19" width="16.77734375" customWidth="1"/>
    <col min="20" max="20" width="20.21875" customWidth="1"/>
  </cols>
  <sheetData>
    <row r="1" spans="1:19" s="30" customFormat="1" x14ac:dyDescent="0.3">
      <c r="A1" s="130" t="s">
        <v>7</v>
      </c>
      <c r="B1" s="124"/>
      <c r="C1" s="124"/>
      <c r="D1" s="124"/>
      <c r="E1" s="124"/>
      <c r="F1" s="124"/>
      <c r="G1" s="124"/>
      <c r="H1" s="124"/>
      <c r="I1" s="124"/>
      <c r="J1" s="124"/>
      <c r="K1" s="124"/>
      <c r="L1" s="124"/>
      <c r="M1" s="124"/>
      <c r="N1" s="124"/>
      <c r="O1" s="124"/>
      <c r="P1" s="124"/>
      <c r="Q1" s="124"/>
      <c r="R1" s="124"/>
      <c r="S1" s="124"/>
    </row>
    <row r="2" spans="1:19" s="40" customFormat="1" ht="31.2" x14ac:dyDescent="0.6">
      <c r="A2" s="95"/>
      <c r="B2" s="95" t="s">
        <v>1526</v>
      </c>
      <c r="C2" s="95"/>
      <c r="D2" s="95"/>
      <c r="E2" s="95"/>
      <c r="F2" s="95"/>
      <c r="G2" s="95"/>
      <c r="H2" s="95"/>
      <c r="I2" s="95"/>
      <c r="J2" s="95"/>
      <c r="K2" s="95"/>
      <c r="L2" s="95"/>
      <c r="M2" s="95"/>
      <c r="N2" s="95"/>
      <c r="O2" s="95"/>
      <c r="P2" s="95"/>
      <c r="Q2" s="95"/>
      <c r="R2" s="95"/>
      <c r="S2" s="95"/>
    </row>
    <row r="3" spans="1:19" x14ac:dyDescent="0.3">
      <c r="A3" s="124"/>
      <c r="B3" s="124"/>
      <c r="C3" s="124"/>
      <c r="D3" s="124"/>
      <c r="E3" s="124"/>
      <c r="F3" s="124"/>
      <c r="G3" s="124"/>
      <c r="H3" s="124"/>
      <c r="I3" s="124"/>
      <c r="J3" s="124"/>
      <c r="K3" s="124"/>
      <c r="L3" s="124"/>
      <c r="M3" s="124"/>
      <c r="N3" s="124"/>
      <c r="O3" s="124"/>
      <c r="P3" s="124"/>
      <c r="Q3" s="124"/>
      <c r="R3" s="124"/>
      <c r="S3" s="124"/>
    </row>
    <row r="4" spans="1:19" s="45" customFormat="1" ht="27" x14ac:dyDescent="0.5">
      <c r="A4" s="125"/>
      <c r="B4" s="125" t="s">
        <v>1491</v>
      </c>
      <c r="C4" s="125"/>
      <c r="D4" s="125"/>
      <c r="E4" s="125"/>
      <c r="F4" s="125"/>
      <c r="G4" s="125"/>
      <c r="H4" s="125"/>
      <c r="I4" s="125"/>
      <c r="J4" s="125"/>
      <c r="K4" s="125"/>
      <c r="L4" s="125"/>
      <c r="M4" s="125"/>
      <c r="N4" s="125"/>
      <c r="O4" s="125"/>
      <c r="P4" s="125"/>
      <c r="Q4" s="125"/>
      <c r="R4" s="125"/>
      <c r="S4" s="125"/>
    </row>
    <row r="5" spans="1:19" ht="18" x14ac:dyDescent="0.35">
      <c r="A5" s="124"/>
      <c r="B5" s="108" t="s">
        <v>1509</v>
      </c>
      <c r="C5" s="124"/>
      <c r="D5" s="124"/>
      <c r="E5" s="124"/>
      <c r="F5" s="124"/>
      <c r="G5" s="124"/>
      <c r="H5" s="124"/>
      <c r="I5" s="124"/>
      <c r="J5" s="124"/>
      <c r="K5" s="124"/>
      <c r="L5" s="124"/>
      <c r="M5" s="124"/>
      <c r="N5" s="124"/>
      <c r="O5" s="124"/>
      <c r="P5" s="124"/>
      <c r="Q5" s="124"/>
      <c r="R5" s="124"/>
      <c r="S5" s="124"/>
    </row>
    <row r="6" spans="1:19" s="31" customFormat="1" ht="43.2" x14ac:dyDescent="0.3">
      <c r="A6" s="126"/>
      <c r="B6" s="126" t="s">
        <v>273</v>
      </c>
      <c r="C6" s="126" t="s">
        <v>223</v>
      </c>
      <c r="D6" s="126" t="s">
        <v>224</v>
      </c>
      <c r="E6" s="126" t="s">
        <v>202</v>
      </c>
      <c r="F6" s="126" t="s">
        <v>1525</v>
      </c>
      <c r="G6" s="126" t="s">
        <v>227</v>
      </c>
      <c r="H6" s="126" t="s">
        <v>228</v>
      </c>
      <c r="I6" s="126" t="s">
        <v>283</v>
      </c>
      <c r="J6" s="126" t="s">
        <v>284</v>
      </c>
      <c r="K6" s="126"/>
      <c r="L6" s="126"/>
      <c r="M6" s="126"/>
      <c r="N6" s="126"/>
      <c r="O6" s="126"/>
      <c r="P6" s="126"/>
      <c r="Q6" s="126"/>
      <c r="R6" s="126"/>
      <c r="S6" s="126"/>
    </row>
    <row r="7" spans="1:19" x14ac:dyDescent="0.3">
      <c r="A7" s="124"/>
      <c r="B7" s="124" t="s">
        <v>180</v>
      </c>
      <c r="C7" s="50">
        <v>24800</v>
      </c>
      <c r="D7" s="127">
        <v>7667079382</v>
      </c>
      <c r="E7" s="50">
        <v>13783</v>
      </c>
      <c r="F7" s="128">
        <f>NLHF_Investment_by_Region[[#This Row],[No. of projects funded]]/NLHF_Investment_by_Region[[#This Row],[Number of applications]]</f>
        <v>0.55576612903225808</v>
      </c>
      <c r="G7" s="127">
        <v>3123172136</v>
      </c>
      <c r="H7" s="128">
        <f>NLHF_Investment_by_Region[[#This Row],[Total grant awarded]]/NLHF_Investment_by_Region[[#This Row],[Total grant requested]]</f>
        <v>0.40734835005520748</v>
      </c>
      <c r="I7" s="127">
        <v>131.40891949364703</v>
      </c>
      <c r="J7" s="128">
        <v>0.55576612903225808</v>
      </c>
      <c r="K7" s="124"/>
      <c r="L7" s="124"/>
      <c r="M7" s="124"/>
      <c r="N7" s="124"/>
      <c r="O7" s="124"/>
      <c r="P7" s="124"/>
      <c r="Q7" s="124"/>
      <c r="R7" s="124"/>
      <c r="S7" s="124"/>
    </row>
    <row r="8" spans="1:19" x14ac:dyDescent="0.3">
      <c r="A8" s="124"/>
      <c r="B8" s="124" t="s">
        <v>278</v>
      </c>
      <c r="C8" s="50">
        <v>20635</v>
      </c>
      <c r="D8" s="127">
        <v>3852296307</v>
      </c>
      <c r="E8" s="50">
        <v>12113</v>
      </c>
      <c r="F8" s="128">
        <f>NLHF_Investment_by_Region[[#This Row],[No. of projects funded]]/NLHF_Investment_by_Region[[#This Row],[Number of applications]]</f>
        <v>0.58701235764477833</v>
      </c>
      <c r="G8" s="127">
        <v>1658732270</v>
      </c>
      <c r="H8" s="128">
        <f>NLHF_Investment_by_Region[[#This Row],[Total grant awarded]]/NLHF_Investment_by_Region[[#This Row],[Total grant requested]]</f>
        <v>0.4305827324305041</v>
      </c>
      <c r="I8" s="127">
        <v>97.537849059131176</v>
      </c>
      <c r="J8" s="128">
        <v>0.58701235764477833</v>
      </c>
      <c r="K8" s="124"/>
      <c r="L8" s="124"/>
      <c r="M8" s="124"/>
      <c r="N8" s="124"/>
      <c r="O8" s="124"/>
      <c r="P8" s="124"/>
      <c r="Q8" s="124"/>
      <c r="R8" s="124"/>
      <c r="S8" s="124"/>
    </row>
    <row r="9" spans="1:19" x14ac:dyDescent="0.3">
      <c r="A9" s="124"/>
      <c r="B9" s="124" t="s">
        <v>182</v>
      </c>
      <c r="C9" s="50">
        <v>19230</v>
      </c>
      <c r="D9" s="127">
        <v>4498403044</v>
      </c>
      <c r="E9" s="50">
        <v>11190</v>
      </c>
      <c r="F9" s="128">
        <f>NLHF_Investment_by_Region[[#This Row],[No. of projects funded]]/NLHF_Investment_by_Region[[#This Row],[Number of applications]]</f>
        <v>0.5819032761310452</v>
      </c>
      <c r="G9" s="127">
        <v>1859147908</v>
      </c>
      <c r="H9" s="128">
        <f>NLHF_Investment_by_Region[[#This Row],[Total grant awarded]]/NLHF_Investment_by_Region[[#This Row],[Total grant requested]]</f>
        <v>0.41329064777326785</v>
      </c>
      <c r="I9" s="127">
        <v>119.83598330912311</v>
      </c>
      <c r="J9" s="128">
        <v>0.5819032761310452</v>
      </c>
      <c r="K9" s="124"/>
      <c r="L9" s="124"/>
      <c r="M9" s="124"/>
      <c r="N9" s="124"/>
      <c r="O9" s="124"/>
      <c r="P9" s="124"/>
      <c r="Q9" s="124"/>
      <c r="R9" s="124"/>
      <c r="S9" s="124"/>
    </row>
    <row r="10" spans="1:19" s="46" customFormat="1" x14ac:dyDescent="0.3">
      <c r="B10" s="46" t="s">
        <v>137</v>
      </c>
      <c r="C10" s="49">
        <f>SUM(C7:C9)</f>
        <v>64665</v>
      </c>
      <c r="D10" s="55">
        <f t="shared" ref="D10:E10" si="0">SUM(D7:D9)</f>
        <v>16017778733</v>
      </c>
      <c r="E10" s="49">
        <f t="shared" si="0"/>
        <v>37086</v>
      </c>
      <c r="F10" s="56">
        <f>NLHF_Investment_by_Region[[#This Row],[No. of projects funded]]/NLHF_Investment_by_Region[[#This Row],[Number of applications]]</f>
        <v>0.5735096265367664</v>
      </c>
      <c r="G10" s="55">
        <f>SUM(G7:G9)</f>
        <v>6641052314</v>
      </c>
      <c r="H10" s="56">
        <f>NLHF_Investment_by_Region[[#This Row],[Total grant awarded]]/NLHF_Investment_by_Region[[#This Row],[Total grant requested]]</f>
        <v>0.41460507256964618</v>
      </c>
      <c r="I10" s="55">
        <f>AVERAGE(I7:I9)</f>
        <v>116.26091728730044</v>
      </c>
      <c r="J10" s="56">
        <f>AVERAGE(J7:J9)</f>
        <v>0.5748939209360272</v>
      </c>
    </row>
    <row r="11" spans="1:19" x14ac:dyDescent="0.3">
      <c r="A11" s="124"/>
      <c r="B11" s="124"/>
      <c r="C11" s="124"/>
      <c r="D11" s="124"/>
      <c r="E11" s="124"/>
      <c r="F11" s="124"/>
      <c r="G11" s="124"/>
      <c r="H11" s="124"/>
      <c r="I11" s="124"/>
      <c r="J11" s="124"/>
      <c r="K11" s="124"/>
      <c r="L11" s="124"/>
      <c r="M11" s="124"/>
      <c r="N11" s="124"/>
      <c r="O11" s="124"/>
      <c r="P11" s="124"/>
      <c r="Q11" s="124"/>
      <c r="R11" s="124"/>
      <c r="S11" s="124"/>
    </row>
    <row r="12" spans="1:19" s="39" customFormat="1" ht="18" x14ac:dyDescent="0.35">
      <c r="A12" s="108"/>
      <c r="B12" s="108" t="s">
        <v>1509</v>
      </c>
      <c r="C12" s="108"/>
      <c r="D12" s="108"/>
      <c r="E12" s="108"/>
      <c r="F12" s="108"/>
      <c r="G12" s="108"/>
      <c r="H12" s="108"/>
      <c r="I12" s="108"/>
      <c r="J12" s="108"/>
      <c r="K12" s="108"/>
      <c r="L12" s="108"/>
      <c r="M12" s="108"/>
      <c r="N12" s="108"/>
      <c r="O12" s="108"/>
      <c r="P12" s="108"/>
      <c r="Q12" s="108"/>
      <c r="R12" s="108"/>
      <c r="S12" s="108"/>
    </row>
    <row r="13" spans="1:19" s="31" customFormat="1" ht="28.8" x14ac:dyDescent="0.3">
      <c r="A13" s="126"/>
      <c r="B13" s="126" t="s">
        <v>1508</v>
      </c>
      <c r="C13" s="126" t="s">
        <v>1492</v>
      </c>
      <c r="D13" s="126" t="s">
        <v>201</v>
      </c>
      <c r="E13" s="126" t="s">
        <v>202</v>
      </c>
      <c r="F13" s="126" t="s">
        <v>1525</v>
      </c>
      <c r="G13" s="126" t="s">
        <v>204</v>
      </c>
      <c r="H13" s="126" t="s">
        <v>205</v>
      </c>
      <c r="I13" s="126"/>
      <c r="J13" s="126"/>
      <c r="K13" s="126"/>
      <c r="L13" s="126"/>
      <c r="M13" s="126"/>
      <c r="N13" s="126"/>
      <c r="O13" s="126"/>
      <c r="P13" s="126"/>
      <c r="Q13" s="126"/>
      <c r="R13" s="126"/>
      <c r="S13" s="126"/>
    </row>
    <row r="14" spans="1:19" x14ac:dyDescent="0.3">
      <c r="A14" s="124"/>
      <c r="B14" s="124" t="s">
        <v>207</v>
      </c>
      <c r="C14" s="127">
        <v>119126617</v>
      </c>
      <c r="D14" s="128">
        <v>1.7937912753505831E-2</v>
      </c>
      <c r="E14" s="50">
        <v>3054</v>
      </c>
      <c r="F14" s="128">
        <v>8.2349134444264685E-2</v>
      </c>
      <c r="G14" s="50">
        <v>5514</v>
      </c>
      <c r="H14" s="128">
        <v>8.52702389236836E-2</v>
      </c>
      <c r="I14" s="124"/>
      <c r="J14" s="124"/>
      <c r="K14" s="124"/>
      <c r="L14" s="124"/>
      <c r="M14" s="124"/>
      <c r="N14" s="124"/>
      <c r="O14" s="124"/>
      <c r="P14" s="124"/>
      <c r="Q14" s="124"/>
      <c r="R14" s="124"/>
      <c r="S14" s="124"/>
    </row>
    <row r="15" spans="1:19" x14ac:dyDescent="0.3">
      <c r="A15" s="124"/>
      <c r="B15" s="124" t="s">
        <v>208</v>
      </c>
      <c r="C15" s="127">
        <v>2321279204</v>
      </c>
      <c r="D15" s="128">
        <v>0.34953484692576692</v>
      </c>
      <c r="E15" s="50">
        <v>7171</v>
      </c>
      <c r="F15" s="128">
        <v>0.1933613762605835</v>
      </c>
      <c r="G15" s="50">
        <v>15891</v>
      </c>
      <c r="H15" s="128">
        <v>0.2457434469960566</v>
      </c>
      <c r="I15" s="124"/>
      <c r="J15" s="124"/>
      <c r="K15" s="124"/>
      <c r="L15" s="124"/>
      <c r="M15" s="124"/>
      <c r="N15" s="124"/>
      <c r="O15" s="124"/>
      <c r="P15" s="124"/>
      <c r="Q15" s="124"/>
      <c r="R15" s="124"/>
      <c r="S15" s="124"/>
    </row>
    <row r="16" spans="1:19" x14ac:dyDescent="0.3">
      <c r="A16" s="124"/>
      <c r="B16" s="124" t="s">
        <v>209</v>
      </c>
      <c r="C16" s="127">
        <v>460088682</v>
      </c>
      <c r="D16" s="128">
        <v>6.9279484672946673E-2</v>
      </c>
      <c r="E16" s="50">
        <v>931</v>
      </c>
      <c r="F16" s="128">
        <v>2.5103812759531899E-2</v>
      </c>
      <c r="G16" s="50">
        <v>1840</v>
      </c>
      <c r="H16" s="128">
        <v>2.8454341606742442E-2</v>
      </c>
      <c r="I16" s="124"/>
      <c r="J16" s="124"/>
      <c r="K16" s="124"/>
      <c r="L16" s="124"/>
      <c r="M16" s="124"/>
      <c r="N16" s="124"/>
      <c r="O16" s="124"/>
      <c r="P16" s="124"/>
      <c r="Q16" s="124"/>
      <c r="R16" s="124"/>
      <c r="S16" s="124"/>
    </row>
    <row r="17" spans="1:19" x14ac:dyDescent="0.3">
      <c r="A17" s="124"/>
      <c r="B17" s="124" t="s">
        <v>1493</v>
      </c>
      <c r="C17" s="127">
        <v>296760947</v>
      </c>
      <c r="D17" s="128">
        <v>4.4685831848425339E-2</v>
      </c>
      <c r="E17" s="50">
        <v>18371</v>
      </c>
      <c r="F17" s="128">
        <v>0.49536213126247103</v>
      </c>
      <c r="G17" s="50">
        <v>28388</v>
      </c>
      <c r="H17" s="128">
        <v>0.43900100518054591</v>
      </c>
      <c r="I17" s="124"/>
      <c r="J17" s="124"/>
      <c r="K17" s="124"/>
      <c r="L17" s="124"/>
      <c r="M17" s="124"/>
      <c r="N17" s="124"/>
      <c r="O17" s="124"/>
      <c r="P17" s="124"/>
      <c r="Q17" s="124"/>
      <c r="R17" s="124"/>
      <c r="S17" s="124"/>
    </row>
    <row r="18" spans="1:19" x14ac:dyDescent="0.3">
      <c r="A18" s="124"/>
      <c r="B18" s="124" t="s">
        <v>1494</v>
      </c>
      <c r="C18" s="127">
        <v>1480309417</v>
      </c>
      <c r="D18" s="128">
        <v>0.22290283934059069</v>
      </c>
      <c r="E18" s="50">
        <v>3149</v>
      </c>
      <c r="F18" s="128">
        <v>8.4910747991155694E-2</v>
      </c>
      <c r="G18" s="50">
        <v>5510</v>
      </c>
      <c r="H18" s="128">
        <v>8.5208381659321111E-2</v>
      </c>
      <c r="I18" s="124"/>
      <c r="J18" s="124"/>
      <c r="K18" s="124"/>
      <c r="L18" s="124"/>
      <c r="M18" s="124"/>
      <c r="N18" s="124"/>
      <c r="O18" s="124"/>
      <c r="P18" s="124"/>
      <c r="Q18" s="124"/>
      <c r="R18" s="124"/>
      <c r="S18" s="124"/>
    </row>
    <row r="19" spans="1:19" ht="28.8" x14ac:dyDescent="0.3">
      <c r="A19" s="124"/>
      <c r="B19" s="126" t="s">
        <v>212</v>
      </c>
      <c r="C19" s="127">
        <v>1951667347</v>
      </c>
      <c r="D19" s="128">
        <v>0.29387923098959645</v>
      </c>
      <c r="E19" s="50">
        <v>4378</v>
      </c>
      <c r="F19" s="128">
        <v>0.11804993798198782</v>
      </c>
      <c r="G19" s="50">
        <v>7454</v>
      </c>
      <c r="H19" s="128">
        <v>0.11527101213948814</v>
      </c>
      <c r="I19" s="124"/>
      <c r="J19" s="124"/>
      <c r="K19" s="124"/>
      <c r="L19" s="124"/>
      <c r="M19" s="124"/>
      <c r="N19" s="124"/>
      <c r="O19" s="124"/>
      <c r="P19" s="124"/>
      <c r="Q19" s="124"/>
      <c r="R19" s="124"/>
      <c r="S19" s="124"/>
    </row>
    <row r="20" spans="1:19" s="46" customFormat="1" x14ac:dyDescent="0.3">
      <c r="B20" s="46" t="s">
        <v>213</v>
      </c>
      <c r="C20" s="55">
        <v>6641052314</v>
      </c>
      <c r="D20" s="56">
        <v>1</v>
      </c>
      <c r="E20" s="49">
        <v>37086</v>
      </c>
      <c r="F20" s="56">
        <v>1</v>
      </c>
      <c r="G20" s="49">
        <v>64665</v>
      </c>
      <c r="H20" s="56">
        <v>1</v>
      </c>
    </row>
    <row r="21" spans="1:19" x14ac:dyDescent="0.3">
      <c r="A21" s="124"/>
      <c r="B21" s="124"/>
      <c r="C21" s="124"/>
      <c r="D21" s="124"/>
      <c r="E21" s="124"/>
      <c r="F21" s="124"/>
      <c r="G21" s="124"/>
      <c r="H21" s="124"/>
      <c r="I21" s="124"/>
      <c r="J21" s="124"/>
      <c r="K21" s="124"/>
      <c r="L21" s="124"/>
      <c r="M21" s="124"/>
      <c r="N21" s="124"/>
      <c r="O21" s="124"/>
      <c r="P21" s="124"/>
      <c r="Q21" s="124"/>
      <c r="R21" s="124"/>
      <c r="S21" s="124"/>
    </row>
    <row r="22" spans="1:19" s="39" customFormat="1" ht="18" x14ac:dyDescent="0.35">
      <c r="A22" s="108"/>
      <c r="B22" s="108" t="s">
        <v>1509</v>
      </c>
      <c r="C22" s="108"/>
      <c r="D22" s="108"/>
      <c r="E22" s="108"/>
      <c r="F22" s="108"/>
      <c r="G22" s="108"/>
      <c r="H22" s="108"/>
      <c r="I22" s="108"/>
      <c r="J22" s="108"/>
      <c r="K22" s="108"/>
      <c r="L22" s="108"/>
      <c r="M22" s="108"/>
      <c r="N22" s="108"/>
      <c r="O22" s="108"/>
      <c r="P22" s="108"/>
      <c r="Q22" s="108"/>
      <c r="R22" s="108"/>
      <c r="S22" s="108"/>
    </row>
    <row r="23" spans="1:19" s="31" customFormat="1" ht="29.4" customHeight="1" x14ac:dyDescent="0.3">
      <c r="A23" s="126"/>
      <c r="B23" s="126" t="s">
        <v>1495</v>
      </c>
      <c r="C23" s="126" t="s">
        <v>1492</v>
      </c>
      <c r="D23" s="126" t="s">
        <v>1496</v>
      </c>
      <c r="E23" s="126" t="s">
        <v>202</v>
      </c>
      <c r="F23" s="126" t="s">
        <v>203</v>
      </c>
      <c r="G23" s="126" t="s">
        <v>204</v>
      </c>
      <c r="H23" s="126" t="s">
        <v>1497</v>
      </c>
      <c r="I23" s="126"/>
      <c r="J23" s="126"/>
      <c r="K23" s="126"/>
      <c r="L23" s="126"/>
      <c r="M23" s="126"/>
      <c r="N23" s="126"/>
      <c r="O23" s="126"/>
      <c r="P23" s="126"/>
      <c r="Q23" s="126"/>
      <c r="R23" s="126"/>
      <c r="S23" s="126"/>
    </row>
    <row r="24" spans="1:19" x14ac:dyDescent="0.3">
      <c r="A24" s="124"/>
      <c r="B24" s="124" t="s">
        <v>215</v>
      </c>
      <c r="C24" s="127">
        <v>393734351</v>
      </c>
      <c r="D24" s="128">
        <v>5.9287946003673056E-2</v>
      </c>
      <c r="E24" s="50">
        <v>27011</v>
      </c>
      <c r="F24" s="128">
        <v>0.72841503532330254</v>
      </c>
      <c r="G24" s="50">
        <v>42550</v>
      </c>
      <c r="H24" s="128">
        <v>0.63487661574618093</v>
      </c>
      <c r="I24" s="124"/>
      <c r="J24" s="124"/>
      <c r="K24" s="124"/>
      <c r="L24" s="124"/>
      <c r="M24" s="124"/>
      <c r="N24" s="124"/>
      <c r="O24" s="124"/>
      <c r="P24" s="124"/>
      <c r="Q24" s="124"/>
      <c r="R24" s="124"/>
      <c r="S24" s="124"/>
    </row>
    <row r="25" spans="1:19" x14ac:dyDescent="0.3">
      <c r="A25" s="124"/>
      <c r="B25" s="124" t="s">
        <v>216</v>
      </c>
      <c r="C25" s="127">
        <v>298871961</v>
      </c>
      <c r="D25" s="128">
        <v>4.5003705266701201E-2</v>
      </c>
      <c r="E25" s="50">
        <v>4380</v>
      </c>
      <c r="F25" s="128">
        <v>0.11810386668823815</v>
      </c>
      <c r="G25" s="50">
        <v>8372</v>
      </c>
      <c r="H25" s="128">
        <v>0.52317247969421887</v>
      </c>
      <c r="I25" s="124"/>
      <c r="J25" s="124"/>
      <c r="K25" s="124"/>
      <c r="L25" s="124"/>
      <c r="M25" s="124"/>
      <c r="N25" s="124"/>
      <c r="O25" s="124"/>
      <c r="P25" s="124"/>
      <c r="Q25" s="124"/>
      <c r="R25" s="124"/>
      <c r="S25" s="124"/>
    </row>
    <row r="26" spans="1:19" x14ac:dyDescent="0.3">
      <c r="A26" s="124"/>
      <c r="B26" s="124" t="s">
        <v>217</v>
      </c>
      <c r="C26" s="127">
        <v>2520395955</v>
      </c>
      <c r="D26" s="128">
        <v>0.37951755773505264</v>
      </c>
      <c r="E26" s="50">
        <v>5008</v>
      </c>
      <c r="F26" s="128">
        <v>0.13506444480396915</v>
      </c>
      <c r="G26" s="50">
        <v>11972</v>
      </c>
      <c r="H26" s="128">
        <v>0.41839291680588037</v>
      </c>
      <c r="I26" s="124"/>
      <c r="J26" s="124"/>
      <c r="K26" s="124"/>
      <c r="L26" s="124"/>
      <c r="M26" s="124"/>
      <c r="N26" s="124"/>
      <c r="O26" s="124"/>
      <c r="P26" s="124"/>
      <c r="Q26" s="124"/>
      <c r="R26" s="124"/>
      <c r="S26" s="124"/>
    </row>
    <row r="27" spans="1:19" x14ac:dyDescent="0.3">
      <c r="A27" s="124"/>
      <c r="B27" s="124" t="s">
        <v>218</v>
      </c>
      <c r="C27" s="127">
        <v>1758971933</v>
      </c>
      <c r="D27" s="128">
        <v>0.26486343576783938</v>
      </c>
      <c r="E27" s="50">
        <v>527</v>
      </c>
      <c r="F27" s="128">
        <v>1.4210214096963814E-2</v>
      </c>
      <c r="G27" s="50">
        <v>1361</v>
      </c>
      <c r="H27" s="128">
        <v>0.3872152828802351</v>
      </c>
      <c r="I27" s="124"/>
      <c r="J27" s="124"/>
      <c r="K27" s="124"/>
      <c r="L27" s="124"/>
      <c r="M27" s="124"/>
      <c r="N27" s="124"/>
      <c r="O27" s="124"/>
      <c r="P27" s="124"/>
      <c r="Q27" s="124"/>
      <c r="R27" s="124"/>
      <c r="S27" s="124"/>
    </row>
    <row r="28" spans="1:19" x14ac:dyDescent="0.3">
      <c r="A28" s="124"/>
      <c r="B28" s="124" t="s">
        <v>219</v>
      </c>
      <c r="C28" s="127">
        <v>1669078114</v>
      </c>
      <c r="D28" s="128">
        <v>0.25132735522673372</v>
      </c>
      <c r="E28" s="50">
        <v>160</v>
      </c>
      <c r="F28" s="128">
        <v>4.3142965000269647E-3</v>
      </c>
      <c r="G28" s="50">
        <v>410</v>
      </c>
      <c r="H28" s="128">
        <v>0.3902439024390244</v>
      </c>
      <c r="I28" s="124"/>
      <c r="J28" s="124"/>
      <c r="K28" s="124"/>
      <c r="L28" s="124"/>
      <c r="M28" s="124"/>
      <c r="N28" s="124"/>
      <c r="O28" s="124"/>
      <c r="P28" s="124"/>
      <c r="Q28" s="124"/>
      <c r="R28" s="124"/>
      <c r="S28" s="124"/>
    </row>
    <row r="29" spans="1:19" s="46" customFormat="1" x14ac:dyDescent="0.3">
      <c r="B29" s="46" t="s">
        <v>137</v>
      </c>
      <c r="C29" s="55">
        <v>6641052314</v>
      </c>
      <c r="D29" s="56">
        <v>1</v>
      </c>
      <c r="E29" s="49">
        <v>37086</v>
      </c>
      <c r="F29" s="56">
        <v>1.0001078574125006</v>
      </c>
      <c r="G29" s="49">
        <v>64665</v>
      </c>
      <c r="H29" s="56">
        <v>0.57357148380112888</v>
      </c>
    </row>
    <row r="30" spans="1:19" x14ac:dyDescent="0.3">
      <c r="A30" s="124"/>
      <c r="B30" s="124"/>
      <c r="C30" s="124"/>
      <c r="D30" s="124"/>
      <c r="E30" s="124"/>
      <c r="F30" s="124"/>
      <c r="G30" s="124"/>
      <c r="H30" s="124"/>
      <c r="I30" s="124"/>
      <c r="J30" s="124"/>
      <c r="K30" s="124"/>
      <c r="L30" s="124"/>
      <c r="M30" s="124"/>
      <c r="N30" s="124"/>
      <c r="O30" s="124"/>
      <c r="P30" s="124"/>
      <c r="Q30" s="124"/>
      <c r="R30" s="124"/>
      <c r="S30" s="124"/>
    </row>
    <row r="31" spans="1:19" s="87" customFormat="1" ht="4.95" customHeight="1" x14ac:dyDescent="0.3">
      <c r="A31" s="129"/>
      <c r="B31" s="129"/>
      <c r="C31" s="129"/>
      <c r="D31" s="129"/>
      <c r="E31" s="129"/>
      <c r="F31" s="129"/>
      <c r="G31" s="129"/>
      <c r="H31" s="129"/>
      <c r="I31" s="129"/>
      <c r="J31" s="129"/>
      <c r="K31" s="129"/>
      <c r="L31" s="129"/>
      <c r="M31" s="129"/>
      <c r="N31" s="129"/>
      <c r="O31" s="129"/>
      <c r="P31" s="129"/>
      <c r="Q31" s="129"/>
      <c r="R31" s="129"/>
      <c r="S31" s="129"/>
    </row>
    <row r="32" spans="1:19" x14ac:dyDescent="0.3">
      <c r="A32" s="124"/>
      <c r="B32" s="124"/>
      <c r="C32" s="124"/>
      <c r="D32" s="124"/>
      <c r="E32" s="124"/>
      <c r="F32" s="124"/>
      <c r="G32" s="124"/>
      <c r="H32" s="124"/>
      <c r="I32" s="124"/>
      <c r="J32" s="124"/>
      <c r="K32" s="124"/>
      <c r="L32" s="124"/>
      <c r="M32" s="124"/>
      <c r="N32" s="124"/>
      <c r="O32" s="124"/>
      <c r="P32" s="124"/>
      <c r="Q32" s="124"/>
      <c r="R32" s="124"/>
      <c r="S32" s="124"/>
    </row>
    <row r="33" spans="1:19" s="39" customFormat="1" ht="27" x14ac:dyDescent="0.5">
      <c r="A33" s="108"/>
      <c r="B33" s="125" t="s">
        <v>1498</v>
      </c>
      <c r="C33" s="108"/>
      <c r="D33" s="108"/>
      <c r="E33" s="108"/>
      <c r="F33" s="108"/>
      <c r="G33" s="108"/>
      <c r="H33" s="108"/>
      <c r="I33" s="108"/>
      <c r="J33" s="108"/>
      <c r="K33" s="108"/>
      <c r="L33" s="108"/>
      <c r="M33" s="108"/>
      <c r="N33" s="108"/>
      <c r="O33" s="108"/>
      <c r="P33" s="108"/>
      <c r="Q33" s="108"/>
      <c r="R33" s="108"/>
      <c r="S33" s="108"/>
    </row>
    <row r="34" spans="1:19" s="31" customFormat="1" x14ac:dyDescent="0.3">
      <c r="A34" s="126"/>
      <c r="B34" s="126" t="s">
        <v>1507</v>
      </c>
      <c r="C34" s="126" t="s">
        <v>63</v>
      </c>
      <c r="D34" s="126" t="s">
        <v>64</v>
      </c>
      <c r="E34" s="126" t="s">
        <v>65</v>
      </c>
      <c r="F34" s="126" t="s">
        <v>66</v>
      </c>
      <c r="G34" s="126" t="s">
        <v>67</v>
      </c>
      <c r="H34" s="126" t="s">
        <v>68</v>
      </c>
      <c r="I34" s="126" t="s">
        <v>69</v>
      </c>
      <c r="J34" s="126" t="s">
        <v>70</v>
      </c>
      <c r="K34" s="126" t="s">
        <v>71</v>
      </c>
      <c r="L34" s="126" t="s">
        <v>72</v>
      </c>
      <c r="M34" s="126" t="s">
        <v>91</v>
      </c>
      <c r="N34" s="126" t="s">
        <v>74</v>
      </c>
      <c r="O34" s="126" t="s">
        <v>75</v>
      </c>
      <c r="P34" s="126" t="s">
        <v>76</v>
      </c>
      <c r="Q34" s="126" t="s">
        <v>77</v>
      </c>
      <c r="R34" s="126"/>
      <c r="S34" s="126"/>
    </row>
    <row r="35" spans="1:19" s="46" customFormat="1" x14ac:dyDescent="0.3">
      <c r="B35" s="46" t="s">
        <v>1499</v>
      </c>
      <c r="C35" s="46">
        <v>41.9</v>
      </c>
      <c r="D35" s="46">
        <v>48.6</v>
      </c>
      <c r="E35" s="46">
        <v>49.2</v>
      </c>
      <c r="F35" s="46">
        <v>48.1</v>
      </c>
      <c r="G35" s="46">
        <v>54.4</v>
      </c>
      <c r="H35" s="46">
        <v>54.8</v>
      </c>
      <c r="I35" s="46">
        <v>54.2</v>
      </c>
      <c r="J35" s="46">
        <v>57.1</v>
      </c>
      <c r="K35" s="46">
        <v>86.7</v>
      </c>
      <c r="L35" s="46">
        <v>74.5</v>
      </c>
      <c r="M35" s="46">
        <v>13.4</v>
      </c>
      <c r="N35" s="46">
        <v>13.7</v>
      </c>
      <c r="O35" s="46">
        <v>16.7</v>
      </c>
      <c r="P35" s="46">
        <v>13.8</v>
      </c>
      <c r="Q35" s="46">
        <v>15.8</v>
      </c>
    </row>
    <row r="36" spans="1:19" x14ac:dyDescent="0.3">
      <c r="A36" s="124"/>
      <c r="B36" s="124" t="s">
        <v>161</v>
      </c>
      <c r="C36" s="124">
        <v>125</v>
      </c>
      <c r="D36" s="124">
        <v>134.5</v>
      </c>
      <c r="E36" s="124">
        <v>129.4</v>
      </c>
      <c r="F36" s="124">
        <v>132.69999999999999</v>
      </c>
      <c r="G36" s="124">
        <v>130.9</v>
      </c>
      <c r="H36" s="124">
        <v>129.9</v>
      </c>
      <c r="I36" s="124">
        <v>121.2</v>
      </c>
      <c r="J36" s="124">
        <v>101.44</v>
      </c>
      <c r="K36" s="124">
        <v>99.85</v>
      </c>
      <c r="L36" s="124">
        <v>181</v>
      </c>
      <c r="M36" s="124">
        <v>90.2</v>
      </c>
      <c r="N36" s="124">
        <v>87.8</v>
      </c>
      <c r="O36" s="124">
        <v>89.1</v>
      </c>
      <c r="P36" s="124">
        <v>91.3</v>
      </c>
      <c r="Q36" s="124">
        <v>88.5</v>
      </c>
      <c r="R36" s="124"/>
      <c r="S36" s="124"/>
    </row>
    <row r="37" spans="1:19" s="46" customFormat="1" x14ac:dyDescent="0.3">
      <c r="B37" s="46" t="s">
        <v>164</v>
      </c>
      <c r="C37" s="46">
        <v>35.841999999999999</v>
      </c>
      <c r="D37" s="46">
        <v>34.136000000000003</v>
      </c>
      <c r="E37" s="46">
        <v>32.597999999999999</v>
      </c>
      <c r="F37" s="46">
        <v>29.3</v>
      </c>
      <c r="G37" s="46">
        <v>32.299999999999997</v>
      </c>
      <c r="H37" s="46">
        <v>34.799999999999997</v>
      </c>
      <c r="I37" s="46">
        <v>30.8</v>
      </c>
      <c r="J37" s="46">
        <v>19.600000000000001</v>
      </c>
      <c r="K37" s="46">
        <v>17.8</v>
      </c>
      <c r="L37" s="46">
        <v>19.399999999999999</v>
      </c>
      <c r="M37" s="46">
        <v>19.399999999999999</v>
      </c>
      <c r="N37" s="46">
        <v>19.899999999999999</v>
      </c>
      <c r="O37" s="46">
        <v>20.100000000000001</v>
      </c>
      <c r="P37" s="46">
        <v>20.399999999999999</v>
      </c>
      <c r="Q37" s="46">
        <v>23.5</v>
      </c>
    </row>
    <row r="38" spans="1:19" x14ac:dyDescent="0.3">
      <c r="A38" s="124"/>
      <c r="B38" s="124" t="s">
        <v>101</v>
      </c>
      <c r="C38" s="124" t="s">
        <v>81</v>
      </c>
      <c r="D38" s="124" t="s">
        <v>81</v>
      </c>
      <c r="E38" s="124" t="s">
        <v>81</v>
      </c>
      <c r="F38" s="124" t="s">
        <v>81</v>
      </c>
      <c r="G38" s="124">
        <v>40.4</v>
      </c>
      <c r="H38" s="124">
        <v>36.799999999999997</v>
      </c>
      <c r="I38" s="124">
        <v>32.700000000000003</v>
      </c>
      <c r="J38" s="124">
        <v>32.67</v>
      </c>
      <c r="K38" s="124">
        <v>33.33</v>
      </c>
      <c r="L38" s="124">
        <v>32.799999999999997</v>
      </c>
      <c r="M38" s="124" t="s">
        <v>81</v>
      </c>
      <c r="N38" s="124" t="s">
        <v>81</v>
      </c>
      <c r="O38" s="124" t="s">
        <v>81</v>
      </c>
      <c r="P38" s="124" t="s">
        <v>81</v>
      </c>
      <c r="Q38" s="124" t="s">
        <v>81</v>
      </c>
      <c r="R38" s="124"/>
      <c r="S38" s="124"/>
    </row>
    <row r="39" spans="1:19" x14ac:dyDescent="0.3">
      <c r="A39" s="124"/>
      <c r="B39" s="124" t="s">
        <v>102</v>
      </c>
      <c r="C39" s="124" t="s">
        <v>81</v>
      </c>
      <c r="D39" s="124" t="s">
        <v>81</v>
      </c>
      <c r="E39" s="124" t="s">
        <v>81</v>
      </c>
      <c r="F39" s="124" t="s">
        <v>81</v>
      </c>
      <c r="G39" s="124">
        <v>76.900000000000006</v>
      </c>
      <c r="H39" s="124">
        <v>73.900000000000006</v>
      </c>
      <c r="I39" s="124">
        <v>73</v>
      </c>
      <c r="J39" s="124">
        <v>74.2</v>
      </c>
      <c r="K39" s="124">
        <v>80.31</v>
      </c>
      <c r="L39" s="124">
        <v>83.1</v>
      </c>
      <c r="M39" s="124" t="s">
        <v>81</v>
      </c>
      <c r="N39" s="124" t="s">
        <v>81</v>
      </c>
      <c r="O39" s="124" t="s">
        <v>81</v>
      </c>
      <c r="P39" s="124" t="s">
        <v>81</v>
      </c>
      <c r="Q39" s="124" t="s">
        <v>81</v>
      </c>
      <c r="R39" s="124"/>
      <c r="S39" s="124"/>
    </row>
    <row r="40" spans="1:19" x14ac:dyDescent="0.3">
      <c r="A40" s="124"/>
      <c r="B40" s="124" t="s">
        <v>103</v>
      </c>
      <c r="C40" s="124" t="s">
        <v>81</v>
      </c>
      <c r="D40" s="124" t="s">
        <v>81</v>
      </c>
      <c r="E40" s="124" t="s">
        <v>81</v>
      </c>
      <c r="F40" s="124" t="s">
        <v>81</v>
      </c>
      <c r="G40" s="124">
        <v>30.9</v>
      </c>
      <c r="H40" s="124">
        <v>30.5</v>
      </c>
      <c r="I40" s="124">
        <v>26.8</v>
      </c>
      <c r="J40" s="124">
        <v>26.4</v>
      </c>
      <c r="K40" s="124">
        <v>26.66</v>
      </c>
      <c r="L40" s="124">
        <v>23.9</v>
      </c>
      <c r="M40" s="124" t="s">
        <v>81</v>
      </c>
      <c r="N40" s="124" t="s">
        <v>81</v>
      </c>
      <c r="O40" s="124" t="s">
        <v>81</v>
      </c>
      <c r="P40" s="124" t="s">
        <v>81</v>
      </c>
      <c r="Q40" s="124" t="s">
        <v>81</v>
      </c>
      <c r="R40" s="124"/>
      <c r="S40" s="124"/>
    </row>
    <row r="41" spans="1:19" x14ac:dyDescent="0.3">
      <c r="A41" s="124"/>
      <c r="B41" s="124" t="s">
        <v>171</v>
      </c>
      <c r="C41" s="124"/>
      <c r="D41" s="124"/>
      <c r="E41" s="124"/>
      <c r="F41" s="124"/>
      <c r="G41" s="124"/>
      <c r="H41" s="124"/>
      <c r="I41" s="124"/>
      <c r="J41" s="124"/>
      <c r="K41" s="124"/>
      <c r="L41" s="124"/>
      <c r="M41" s="124"/>
      <c r="N41" s="124"/>
      <c r="O41" s="124"/>
      <c r="P41" s="124"/>
      <c r="Q41" s="124"/>
      <c r="R41" s="124"/>
      <c r="S41" s="124"/>
    </row>
    <row r="42" spans="1:19" x14ac:dyDescent="0.3">
      <c r="A42" s="124"/>
      <c r="B42" s="124"/>
      <c r="C42" s="124"/>
      <c r="D42" s="124"/>
      <c r="E42" s="124"/>
      <c r="F42" s="124"/>
      <c r="G42" s="124"/>
      <c r="H42" s="124"/>
      <c r="I42" s="124"/>
      <c r="J42" s="124"/>
      <c r="K42" s="124"/>
      <c r="L42" s="124"/>
      <c r="M42" s="124"/>
      <c r="N42" s="124"/>
      <c r="O42" s="124"/>
      <c r="P42" s="124"/>
      <c r="Q42" s="124"/>
      <c r="R42" s="124"/>
      <c r="S42" s="124"/>
    </row>
    <row r="43" spans="1:19" x14ac:dyDescent="0.3">
      <c r="A43" s="124"/>
      <c r="B43" s="124"/>
      <c r="C43" s="124"/>
      <c r="D43" s="124"/>
      <c r="E43" s="124"/>
      <c r="F43" s="124"/>
      <c r="G43" s="124"/>
      <c r="H43" s="124"/>
      <c r="I43" s="124"/>
      <c r="J43" s="124"/>
      <c r="K43" s="124"/>
      <c r="L43" s="124"/>
      <c r="M43" s="124"/>
      <c r="N43" s="124"/>
      <c r="O43" s="124"/>
      <c r="P43" s="124"/>
      <c r="Q43" s="124"/>
      <c r="R43" s="124"/>
      <c r="S43" s="124"/>
    </row>
    <row r="44" spans="1:19" s="39" customFormat="1" ht="27" x14ac:dyDescent="0.5">
      <c r="A44" s="108"/>
      <c r="B44" s="125" t="s">
        <v>1500</v>
      </c>
      <c r="C44" s="108"/>
      <c r="D44" s="108"/>
      <c r="E44" s="108"/>
      <c r="F44" s="108"/>
      <c r="G44" s="108"/>
      <c r="H44" s="108"/>
      <c r="I44" s="108"/>
      <c r="J44" s="108"/>
      <c r="K44" s="108"/>
      <c r="L44" s="108"/>
      <c r="M44" s="108"/>
      <c r="N44" s="108"/>
      <c r="O44" s="108"/>
      <c r="P44" s="108"/>
      <c r="Q44" s="108"/>
      <c r="R44" s="108"/>
      <c r="S44" s="108"/>
    </row>
    <row r="45" spans="1:19" s="31" customFormat="1" x14ac:dyDescent="0.3">
      <c r="A45" s="126"/>
      <c r="B45" s="126" t="s">
        <v>1507</v>
      </c>
      <c r="C45" s="126" t="s">
        <v>63</v>
      </c>
      <c r="D45" s="126" t="s">
        <v>64</v>
      </c>
      <c r="E45" s="126" t="s">
        <v>65</v>
      </c>
      <c r="F45" s="126" t="s">
        <v>66</v>
      </c>
      <c r="G45" s="126" t="s">
        <v>67</v>
      </c>
      <c r="H45" s="126" t="s">
        <v>68</v>
      </c>
      <c r="I45" s="126" t="s">
        <v>69</v>
      </c>
      <c r="J45" s="126" t="s">
        <v>70</v>
      </c>
      <c r="K45" s="126" t="s">
        <v>71</v>
      </c>
      <c r="L45" s="126" t="s">
        <v>72</v>
      </c>
      <c r="M45" s="126" t="s">
        <v>91</v>
      </c>
      <c r="N45" s="126" t="s">
        <v>74</v>
      </c>
      <c r="O45" s="126" t="s">
        <v>75</v>
      </c>
      <c r="P45" s="126" t="s">
        <v>76</v>
      </c>
      <c r="Q45" s="126" t="s">
        <v>77</v>
      </c>
      <c r="R45" s="126"/>
      <c r="S45" s="126"/>
    </row>
    <row r="46" spans="1:19" x14ac:dyDescent="0.3">
      <c r="A46" s="124"/>
      <c r="B46" s="124" t="s">
        <v>1499</v>
      </c>
      <c r="C46" s="124">
        <v>41.9</v>
      </c>
      <c r="D46" s="124">
        <v>48.6</v>
      </c>
      <c r="E46" s="124">
        <v>49.2</v>
      </c>
      <c r="F46" s="124">
        <v>48.1</v>
      </c>
      <c r="G46" s="124">
        <v>54.4</v>
      </c>
      <c r="H46" s="124">
        <v>54.8</v>
      </c>
      <c r="I46" s="124">
        <v>54.2</v>
      </c>
      <c r="J46" s="124">
        <v>57.1</v>
      </c>
      <c r="K46" s="124">
        <v>86.7</v>
      </c>
      <c r="L46" s="124">
        <v>74.5</v>
      </c>
      <c r="M46" s="124">
        <v>88.9</v>
      </c>
      <c r="N46" s="124">
        <v>103</v>
      </c>
      <c r="O46" s="124">
        <v>116</v>
      </c>
      <c r="P46" s="124">
        <v>120.8</v>
      </c>
      <c r="Q46" s="124" t="s">
        <v>304</v>
      </c>
      <c r="R46" s="124"/>
      <c r="S46" s="124"/>
    </row>
    <row r="47" spans="1:19" x14ac:dyDescent="0.3">
      <c r="A47" s="124"/>
      <c r="B47" s="124" t="s">
        <v>161</v>
      </c>
      <c r="C47" s="124">
        <v>125</v>
      </c>
      <c r="D47" s="124">
        <v>134.5</v>
      </c>
      <c r="E47" s="124">
        <v>129.4</v>
      </c>
      <c r="F47" s="124">
        <v>132.69999999999999</v>
      </c>
      <c r="G47" s="124">
        <v>130.9</v>
      </c>
      <c r="H47" s="124">
        <v>129.9</v>
      </c>
      <c r="I47" s="124">
        <v>121.2</v>
      </c>
      <c r="J47" s="124">
        <v>101.44</v>
      </c>
      <c r="K47" s="124">
        <v>99.85</v>
      </c>
      <c r="L47" s="124">
        <v>181.1</v>
      </c>
      <c r="M47" s="124" t="s">
        <v>1501</v>
      </c>
      <c r="N47" s="124">
        <v>14.7</v>
      </c>
      <c r="O47" s="124">
        <v>14.7</v>
      </c>
      <c r="P47" s="124">
        <v>13.8</v>
      </c>
      <c r="Q47" s="124" t="s">
        <v>304</v>
      </c>
      <c r="R47" s="124"/>
      <c r="S47" s="124"/>
    </row>
    <row r="48" spans="1:19" s="46" customFormat="1" x14ac:dyDescent="0.3">
      <c r="B48" s="46" t="s">
        <v>164</v>
      </c>
      <c r="C48" s="46">
        <v>35.841999999999999</v>
      </c>
      <c r="D48" s="46">
        <v>34.136000000000003</v>
      </c>
      <c r="E48" s="46">
        <v>32.597999999999999</v>
      </c>
      <c r="F48" s="46">
        <v>29.3</v>
      </c>
      <c r="G48" s="46">
        <v>32.299999999999997</v>
      </c>
      <c r="H48" s="46">
        <v>34.799999999999997</v>
      </c>
      <c r="I48" s="46">
        <v>30.8</v>
      </c>
      <c r="J48" s="46">
        <v>19.600000000000001</v>
      </c>
      <c r="K48" s="46">
        <v>17.8</v>
      </c>
      <c r="L48" s="46">
        <v>19.399999999999999</v>
      </c>
      <c r="M48" s="46">
        <v>17.8</v>
      </c>
      <c r="N48" s="46">
        <v>26.4</v>
      </c>
      <c r="O48" s="46">
        <v>21</v>
      </c>
      <c r="P48" s="46">
        <v>16.399999999999999</v>
      </c>
      <c r="Q48" s="46" t="s">
        <v>304</v>
      </c>
    </row>
    <row r="49" spans="1:19" x14ac:dyDescent="0.3">
      <c r="A49" s="124"/>
      <c r="B49" s="124" t="s">
        <v>1502</v>
      </c>
      <c r="C49" s="124"/>
      <c r="D49" s="124"/>
      <c r="E49" s="124"/>
      <c r="F49" s="124"/>
      <c r="G49" s="124"/>
      <c r="H49" s="124"/>
      <c r="I49" s="124"/>
      <c r="J49" s="124"/>
      <c r="K49" s="124"/>
      <c r="L49" s="124"/>
      <c r="M49" s="124"/>
      <c r="N49" s="124"/>
      <c r="O49" s="124"/>
      <c r="P49" s="124"/>
      <c r="Q49" s="124"/>
      <c r="R49" s="124"/>
      <c r="S49" s="124"/>
    </row>
    <row r="50" spans="1:19" x14ac:dyDescent="0.3">
      <c r="A50" s="124"/>
      <c r="B50" s="124" t="s">
        <v>1510</v>
      </c>
      <c r="C50" s="124"/>
      <c r="D50" s="124"/>
      <c r="E50" s="124"/>
      <c r="F50" s="124"/>
      <c r="G50" s="124"/>
      <c r="H50" s="124"/>
      <c r="I50" s="124"/>
      <c r="J50" s="124"/>
      <c r="K50" s="124"/>
      <c r="L50" s="124"/>
      <c r="M50" s="124"/>
      <c r="N50" s="124"/>
      <c r="O50" s="124"/>
      <c r="P50" s="124"/>
      <c r="Q50" s="124"/>
      <c r="R50" s="124"/>
      <c r="S50" s="124"/>
    </row>
    <row r="51" spans="1:19" x14ac:dyDescent="0.3">
      <c r="A51" s="124"/>
      <c r="B51" s="124"/>
      <c r="C51" s="124"/>
      <c r="D51" s="124"/>
      <c r="E51" s="124"/>
      <c r="F51" s="124"/>
      <c r="G51" s="124"/>
      <c r="H51" s="124"/>
      <c r="I51" s="124"/>
      <c r="J51" s="124"/>
      <c r="K51" s="124"/>
      <c r="L51" s="124"/>
      <c r="M51" s="124"/>
      <c r="N51" s="124"/>
      <c r="O51" s="124"/>
      <c r="P51" s="124"/>
      <c r="Q51" s="124"/>
      <c r="R51" s="124"/>
      <c r="S51" s="124"/>
    </row>
    <row r="52" spans="1:19" s="87" customFormat="1" ht="4.95" customHeight="1" x14ac:dyDescent="0.3">
      <c r="A52" s="129"/>
      <c r="B52" s="129"/>
      <c r="C52" s="129"/>
      <c r="D52" s="129"/>
      <c r="E52" s="129"/>
      <c r="F52" s="129"/>
      <c r="G52" s="129"/>
      <c r="H52" s="129"/>
      <c r="I52" s="129"/>
      <c r="J52" s="129"/>
      <c r="K52" s="129"/>
      <c r="L52" s="129"/>
      <c r="M52" s="129"/>
      <c r="N52" s="129"/>
      <c r="O52" s="129"/>
      <c r="P52" s="129"/>
      <c r="Q52" s="129"/>
      <c r="R52" s="129"/>
      <c r="S52" s="129"/>
    </row>
    <row r="53" spans="1:19" s="30" customFormat="1" x14ac:dyDescent="0.3">
      <c r="A53" s="124"/>
      <c r="B53" s="124"/>
      <c r="C53" s="124"/>
      <c r="D53" s="124"/>
      <c r="E53" s="124"/>
      <c r="F53" s="124"/>
      <c r="G53" s="124"/>
      <c r="H53" s="124"/>
      <c r="I53" s="124"/>
      <c r="J53" s="124"/>
      <c r="K53" s="124"/>
      <c r="L53" s="124"/>
      <c r="M53" s="124"/>
      <c r="N53" s="124"/>
      <c r="O53" s="124"/>
      <c r="P53" s="124"/>
      <c r="Q53" s="124"/>
      <c r="R53" s="124"/>
      <c r="S53" s="124"/>
    </row>
    <row r="54" spans="1:19" s="39" customFormat="1" ht="27" x14ac:dyDescent="0.5">
      <c r="A54" s="108"/>
      <c r="B54" s="125" t="s">
        <v>1503</v>
      </c>
      <c r="C54" s="108"/>
      <c r="D54" s="108"/>
      <c r="E54" s="108"/>
      <c r="F54" s="108"/>
      <c r="G54" s="108"/>
      <c r="H54" s="108"/>
      <c r="I54" s="108"/>
      <c r="J54" s="108"/>
      <c r="K54" s="108"/>
      <c r="L54" s="108"/>
      <c r="M54" s="108"/>
      <c r="N54" s="108"/>
      <c r="O54" s="108"/>
      <c r="P54" s="108"/>
      <c r="Q54" s="108"/>
      <c r="R54" s="108"/>
      <c r="S54" s="108"/>
    </row>
    <row r="55" spans="1:19" s="31" customFormat="1" ht="28.8" x14ac:dyDescent="0.3">
      <c r="A55" s="126"/>
      <c r="B55" s="126" t="s">
        <v>1506</v>
      </c>
      <c r="C55" s="132" t="s">
        <v>355</v>
      </c>
      <c r="D55" s="132" t="s">
        <v>356</v>
      </c>
      <c r="E55" s="132" t="s">
        <v>357</v>
      </c>
      <c r="F55" s="132" t="s">
        <v>358</v>
      </c>
      <c r="G55" s="132" t="s">
        <v>359</v>
      </c>
      <c r="H55" s="132" t="s">
        <v>360</v>
      </c>
      <c r="I55" s="132" t="s">
        <v>361</v>
      </c>
      <c r="J55" s="132" t="s">
        <v>362</v>
      </c>
      <c r="K55" s="132" t="s">
        <v>363</v>
      </c>
      <c r="L55" s="132" t="s">
        <v>364</v>
      </c>
      <c r="M55" s="132" t="s">
        <v>378</v>
      </c>
      <c r="N55" s="132" t="s">
        <v>379</v>
      </c>
      <c r="O55" s="132" t="s">
        <v>380</v>
      </c>
      <c r="P55" s="132" t="s">
        <v>381</v>
      </c>
      <c r="Q55" s="132" t="s">
        <v>482</v>
      </c>
      <c r="R55" s="132" t="s">
        <v>1511</v>
      </c>
      <c r="S55" s="132" t="s">
        <v>1512</v>
      </c>
    </row>
    <row r="56" spans="1:19" x14ac:dyDescent="0.3">
      <c r="A56" s="124"/>
      <c r="B56" s="124" t="s">
        <v>1504</v>
      </c>
      <c r="C56" s="124">
        <v>816.77</v>
      </c>
      <c r="D56" s="124"/>
      <c r="E56" s="124">
        <v>756.34</v>
      </c>
      <c r="F56" s="124"/>
      <c r="G56" s="124">
        <v>701.2</v>
      </c>
      <c r="H56" s="124">
        <v>606.46</v>
      </c>
      <c r="I56" s="124">
        <v>567.64</v>
      </c>
      <c r="J56" s="124">
        <v>547.70000000000005</v>
      </c>
      <c r="K56" s="124">
        <v>534.6</v>
      </c>
      <c r="L56" s="124">
        <v>527.37</v>
      </c>
      <c r="M56" s="124">
        <v>524.6</v>
      </c>
      <c r="N56" s="124">
        <v>517.70000000000005</v>
      </c>
      <c r="O56" s="124">
        <v>533</v>
      </c>
      <c r="P56" s="124" t="s">
        <v>304</v>
      </c>
      <c r="Q56" s="124" t="s">
        <v>304</v>
      </c>
      <c r="R56" s="124" t="s">
        <v>81</v>
      </c>
      <c r="S56" s="124" t="s">
        <v>81</v>
      </c>
    </row>
    <row r="57" spans="1:19" x14ac:dyDescent="0.3">
      <c r="A57" s="124"/>
      <c r="B57" s="124" t="s">
        <v>1505</v>
      </c>
      <c r="C57" s="124">
        <v>407.15</v>
      </c>
      <c r="D57" s="124"/>
      <c r="E57" s="124">
        <v>401.14</v>
      </c>
      <c r="F57" s="124"/>
      <c r="G57" s="124">
        <v>385.25</v>
      </c>
      <c r="H57" s="124">
        <v>351.05</v>
      </c>
      <c r="I57" s="124">
        <v>341.8</v>
      </c>
      <c r="J57" s="124">
        <v>332.01</v>
      </c>
      <c r="K57" s="124">
        <v>300.5</v>
      </c>
      <c r="L57" s="124">
        <v>318.18</v>
      </c>
      <c r="M57" s="124">
        <v>271.7</v>
      </c>
      <c r="N57" s="124">
        <v>262.8</v>
      </c>
      <c r="O57" s="124">
        <v>265</v>
      </c>
      <c r="P57" s="124" t="s">
        <v>304</v>
      </c>
      <c r="Q57" s="124" t="s">
        <v>304</v>
      </c>
      <c r="R57" s="124" t="s">
        <v>81</v>
      </c>
      <c r="S57" s="124" t="s">
        <v>81</v>
      </c>
    </row>
    <row r="58" spans="1:19" x14ac:dyDescent="0.3">
      <c r="A58" s="124"/>
      <c r="B58" s="124" t="s">
        <v>1510</v>
      </c>
      <c r="C58" s="124"/>
      <c r="D58" s="124"/>
      <c r="E58" s="124"/>
      <c r="F58" s="124"/>
      <c r="G58" s="124"/>
      <c r="H58" s="124"/>
      <c r="I58" s="124"/>
      <c r="J58" s="124"/>
      <c r="K58" s="124"/>
      <c r="L58" s="124"/>
      <c r="M58" s="124"/>
      <c r="N58" s="124"/>
      <c r="O58" s="124"/>
      <c r="P58" s="124"/>
      <c r="Q58" s="124"/>
      <c r="R58" s="124"/>
      <c r="S58" s="124"/>
    </row>
  </sheetData>
  <phoneticPr fontId="18" type="noConversion"/>
  <hyperlinks>
    <hyperlink ref="A1" location="'Contents'!B7" display="⇐ Return to contents" xr:uid="{F8CCC9DC-4797-4AB6-8B6C-5F8894930014}"/>
  </hyperlinks>
  <pageMargins left="0.7" right="0.7" top="0.75" bottom="0.75" header="0.3" footer="0.3"/>
  <drawing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D36"/>
  <sheetViews>
    <sheetView showGridLines="0" zoomScaleNormal="100" workbookViewId="0">
      <selection activeCell="B1" sqref="B1"/>
    </sheetView>
  </sheetViews>
  <sheetFormatPr defaultRowHeight="14.4" x14ac:dyDescent="0.3"/>
  <cols>
    <col min="1" max="1" width="11" customWidth="1"/>
    <col min="2" max="2" width="73.109375" customWidth="1"/>
    <col min="3" max="23" width="10" customWidth="1"/>
    <col min="24" max="24" width="11" customWidth="1"/>
    <col min="25" max="27" width="10" customWidth="1"/>
    <col min="28" max="28" width="10" style="5" customWidth="1"/>
    <col min="29" max="29" width="20.5546875" style="5" customWidth="1"/>
    <col min="30" max="30" width="20.5546875" customWidth="1"/>
  </cols>
  <sheetData>
    <row r="1" spans="1:30" x14ac:dyDescent="0.3">
      <c r="A1" s="130" t="s">
        <v>7</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31"/>
      <c r="AC1" s="131"/>
      <c r="AD1" s="124"/>
    </row>
    <row r="2" spans="1:30" x14ac:dyDescent="0.3">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31"/>
      <c r="AC2" s="131"/>
      <c r="AD2" s="124"/>
    </row>
    <row r="3" spans="1:30" s="40" customFormat="1" ht="31.2" x14ac:dyDescent="0.6">
      <c r="A3" s="95" t="s">
        <v>47</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row>
    <row r="4" spans="1:30" ht="30.6" customHeight="1" x14ac:dyDescent="0.3">
      <c r="A4" s="249" t="s">
        <v>48</v>
      </c>
      <c r="B4" s="249"/>
      <c r="C4" s="249"/>
      <c r="D4" s="249"/>
      <c r="E4" s="249"/>
      <c r="F4" s="249"/>
      <c r="G4" s="124"/>
      <c r="H4" s="124"/>
      <c r="I4" s="124"/>
      <c r="J4" s="124"/>
      <c r="K4" s="124"/>
      <c r="L4" s="124"/>
      <c r="M4" s="124"/>
      <c r="N4" s="124"/>
      <c r="O4" s="124"/>
      <c r="P4" s="124"/>
      <c r="Q4" s="124"/>
      <c r="R4" s="124"/>
      <c r="S4" s="124"/>
      <c r="T4" s="124"/>
      <c r="U4" s="124"/>
      <c r="V4" s="124"/>
      <c r="W4" s="124"/>
      <c r="X4" s="124"/>
      <c r="Y4" s="124"/>
      <c r="Z4" s="124"/>
      <c r="AA4" s="124"/>
      <c r="AB4" s="131"/>
      <c r="AC4" s="131"/>
      <c r="AD4" s="124"/>
    </row>
    <row r="5" spans="1:30" x14ac:dyDescent="0.3">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31"/>
      <c r="AC5" s="131"/>
      <c r="AD5" s="124"/>
    </row>
    <row r="6" spans="1:30" s="39" customFormat="1" ht="18" x14ac:dyDescent="0.35">
      <c r="A6" s="108" t="s">
        <v>49</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1:30" s="3" customFormat="1" ht="28.8" x14ac:dyDescent="0.3">
      <c r="A7" s="126" t="s">
        <v>50</v>
      </c>
      <c r="B7" s="126" t="s">
        <v>51</v>
      </c>
      <c r="C7" s="126" t="s">
        <v>52</v>
      </c>
      <c r="D7" s="126" t="s">
        <v>53</v>
      </c>
      <c r="E7" s="126" t="s">
        <v>54</v>
      </c>
      <c r="F7" s="126" t="s">
        <v>55</v>
      </c>
      <c r="G7" s="126" t="s">
        <v>56</v>
      </c>
      <c r="H7" s="126" t="s">
        <v>57</v>
      </c>
      <c r="I7" s="126" t="s">
        <v>58</v>
      </c>
      <c r="J7" s="126" t="s">
        <v>59</v>
      </c>
      <c r="K7" s="126" t="s">
        <v>60</v>
      </c>
      <c r="L7" s="126" t="s">
        <v>61</v>
      </c>
      <c r="M7" s="126" t="s">
        <v>62</v>
      </c>
      <c r="N7" s="126" t="s">
        <v>63</v>
      </c>
      <c r="O7" s="126" t="s">
        <v>64</v>
      </c>
      <c r="P7" s="126" t="s">
        <v>65</v>
      </c>
      <c r="Q7" s="126" t="s">
        <v>66</v>
      </c>
      <c r="R7" s="126" t="s">
        <v>67</v>
      </c>
      <c r="S7" s="126" t="s">
        <v>68</v>
      </c>
      <c r="T7" s="126" t="s">
        <v>69</v>
      </c>
      <c r="U7" s="126" t="s">
        <v>70</v>
      </c>
      <c r="V7" s="126" t="s">
        <v>71</v>
      </c>
      <c r="W7" s="126" t="s">
        <v>72</v>
      </c>
      <c r="X7" s="126" t="s">
        <v>73</v>
      </c>
      <c r="Y7" s="126" t="s">
        <v>74</v>
      </c>
      <c r="Z7" s="126" t="s">
        <v>75</v>
      </c>
      <c r="AA7" s="126" t="s">
        <v>76</v>
      </c>
      <c r="AB7" s="126" t="s">
        <v>77</v>
      </c>
      <c r="AC7" s="126" t="s">
        <v>78</v>
      </c>
      <c r="AD7" s="126" t="s">
        <v>79</v>
      </c>
    </row>
    <row r="8" spans="1:30" s="32" customFormat="1" x14ac:dyDescent="0.3">
      <c r="A8" s="32" t="s">
        <v>80</v>
      </c>
      <c r="C8" s="43" t="s">
        <v>81</v>
      </c>
      <c r="D8" s="43" t="s">
        <v>81</v>
      </c>
      <c r="E8" s="43" t="s">
        <v>81</v>
      </c>
      <c r="F8" s="43" t="s">
        <v>81</v>
      </c>
      <c r="G8" s="43" t="s">
        <v>81</v>
      </c>
      <c r="H8" s="43" t="s">
        <v>81</v>
      </c>
      <c r="I8" s="43" t="s">
        <v>81</v>
      </c>
      <c r="J8" s="43" t="s">
        <v>81</v>
      </c>
      <c r="K8" s="43">
        <v>38.4</v>
      </c>
      <c r="L8" s="43">
        <v>38.5</v>
      </c>
      <c r="M8" s="43">
        <v>42.5</v>
      </c>
      <c r="N8" s="43">
        <v>41.9</v>
      </c>
      <c r="O8" s="43">
        <v>48.6</v>
      </c>
      <c r="P8" s="43">
        <v>49.2</v>
      </c>
      <c r="Q8" s="43">
        <v>48.1</v>
      </c>
      <c r="R8" s="43">
        <v>54.4</v>
      </c>
      <c r="S8" s="43">
        <v>54.8</v>
      </c>
      <c r="T8" s="43">
        <v>54.2</v>
      </c>
      <c r="U8" s="43">
        <v>57.1</v>
      </c>
      <c r="V8" s="43">
        <v>86.7</v>
      </c>
      <c r="W8" s="43">
        <v>74.5</v>
      </c>
      <c r="X8" s="43">
        <v>13.4</v>
      </c>
      <c r="Y8" s="43">
        <v>13.7</v>
      </c>
      <c r="Z8" s="43">
        <v>16.7</v>
      </c>
      <c r="AA8" s="43">
        <v>13.8</v>
      </c>
      <c r="AB8" s="44">
        <v>15.8</v>
      </c>
      <c r="AC8" s="17">
        <f>(HE___Income_and_grant__in__aid[[#This Row],[2019/20]]-HE___Income_and_grant__in__aid[[#This Row],[2002/03]])/HE___Income_and_grant__in__aid[[#This Row],[2002/03]]</f>
        <v>-0.58854166666666663</v>
      </c>
      <c r="AD8" s="17">
        <f>(HE___Income_and_grant__in__aid[[#This Row],[2019/20]]-HE___Income_and_grant__in__aid[[#This Row],[2018/19]])/HE___Income_and_grant__in__aid[[#This Row],[2018/19]]</f>
        <v>0.14492753623188406</v>
      </c>
    </row>
    <row r="9" spans="1:30" x14ac:dyDescent="0.3">
      <c r="A9" s="124"/>
      <c r="B9" s="124" t="s">
        <v>82</v>
      </c>
      <c r="C9" s="133" t="s">
        <v>81</v>
      </c>
      <c r="D9" s="133" t="s">
        <v>81</v>
      </c>
      <c r="E9" s="133" t="s">
        <v>81</v>
      </c>
      <c r="F9" s="133" t="s">
        <v>81</v>
      </c>
      <c r="G9" s="133" t="s">
        <v>81</v>
      </c>
      <c r="H9" s="133" t="s">
        <v>81</v>
      </c>
      <c r="I9" s="133" t="s">
        <v>81</v>
      </c>
      <c r="J9" s="133" t="s">
        <v>81</v>
      </c>
      <c r="K9" s="133">
        <v>8.6</v>
      </c>
      <c r="L9" s="133">
        <v>9.6</v>
      </c>
      <c r="M9" s="133">
        <v>10.199999999999999</v>
      </c>
      <c r="N9" s="133">
        <v>10.199999999999999</v>
      </c>
      <c r="O9" s="133">
        <v>10.9</v>
      </c>
      <c r="P9" s="133">
        <v>11.4</v>
      </c>
      <c r="Q9" s="133">
        <v>11.5</v>
      </c>
      <c r="R9" s="133">
        <v>13.9</v>
      </c>
      <c r="S9" s="133">
        <v>14.3</v>
      </c>
      <c r="T9" s="133">
        <v>15.4</v>
      </c>
      <c r="U9" s="133">
        <v>15</v>
      </c>
      <c r="V9" s="133">
        <v>17.5</v>
      </c>
      <c r="W9" s="133">
        <v>22.1</v>
      </c>
      <c r="X9" s="133">
        <v>0</v>
      </c>
      <c r="Y9" s="133">
        <v>0</v>
      </c>
      <c r="Z9" s="133">
        <v>0</v>
      </c>
      <c r="AA9" s="133">
        <v>0</v>
      </c>
      <c r="AB9" s="133">
        <v>0</v>
      </c>
      <c r="AC9" s="131" t="s">
        <v>81</v>
      </c>
      <c r="AD9" s="131" t="s">
        <v>81</v>
      </c>
    </row>
    <row r="10" spans="1:30" x14ac:dyDescent="0.3">
      <c r="A10" s="124"/>
      <c r="B10" s="124" t="s">
        <v>83</v>
      </c>
      <c r="C10" s="133" t="s">
        <v>81</v>
      </c>
      <c r="D10" s="133" t="s">
        <v>81</v>
      </c>
      <c r="E10" s="133" t="s">
        <v>81</v>
      </c>
      <c r="F10" s="133" t="s">
        <v>81</v>
      </c>
      <c r="G10" s="133" t="s">
        <v>81</v>
      </c>
      <c r="H10" s="133" t="s">
        <v>81</v>
      </c>
      <c r="I10" s="133" t="s">
        <v>81</v>
      </c>
      <c r="J10" s="133" t="s">
        <v>81</v>
      </c>
      <c r="K10" s="133">
        <v>6.9</v>
      </c>
      <c r="L10" s="133">
        <v>7.1</v>
      </c>
      <c r="M10" s="133">
        <v>7.7</v>
      </c>
      <c r="N10" s="133">
        <v>8.1999999999999993</v>
      </c>
      <c r="O10" s="133">
        <v>9.5</v>
      </c>
      <c r="P10" s="133">
        <v>9.9</v>
      </c>
      <c r="Q10" s="133">
        <v>10.4</v>
      </c>
      <c r="R10" s="133">
        <v>11.8</v>
      </c>
      <c r="S10" s="133">
        <v>12.1</v>
      </c>
      <c r="T10" s="133">
        <v>12.6</v>
      </c>
      <c r="U10" s="133">
        <v>12.8</v>
      </c>
      <c r="V10" s="133">
        <v>15</v>
      </c>
      <c r="W10" s="133">
        <v>18</v>
      </c>
      <c r="X10" s="133">
        <v>0.2</v>
      </c>
      <c r="Y10" s="133">
        <v>0.2</v>
      </c>
      <c r="Z10" s="133">
        <v>0.3</v>
      </c>
      <c r="AA10" s="133">
        <v>0</v>
      </c>
      <c r="AB10" s="133">
        <v>0</v>
      </c>
      <c r="AC10" s="131" t="s">
        <v>81</v>
      </c>
      <c r="AD10" s="131" t="s">
        <v>81</v>
      </c>
    </row>
    <row r="11" spans="1:30" x14ac:dyDescent="0.3">
      <c r="A11" s="124"/>
      <c r="B11" s="124" t="s">
        <v>84</v>
      </c>
      <c r="C11" s="133" t="s">
        <v>81</v>
      </c>
      <c r="D11" s="133" t="s">
        <v>81</v>
      </c>
      <c r="E11" s="133" t="s">
        <v>81</v>
      </c>
      <c r="F11" s="133" t="s">
        <v>81</v>
      </c>
      <c r="G11" s="133" t="s">
        <v>81</v>
      </c>
      <c r="H11" s="133" t="s">
        <v>81</v>
      </c>
      <c r="I11" s="133" t="s">
        <v>81</v>
      </c>
      <c r="J11" s="133" t="s">
        <v>81</v>
      </c>
      <c r="K11" s="133">
        <v>10</v>
      </c>
      <c r="L11" s="133">
        <v>10.4</v>
      </c>
      <c r="M11" s="133">
        <v>11.2</v>
      </c>
      <c r="N11" s="133">
        <v>11.7</v>
      </c>
      <c r="O11" s="133">
        <v>12.8</v>
      </c>
      <c r="P11" s="133">
        <v>14.1</v>
      </c>
      <c r="Q11" s="133">
        <v>15.3</v>
      </c>
      <c r="R11" s="133">
        <v>17.3</v>
      </c>
      <c r="S11" s="133">
        <v>18.8</v>
      </c>
      <c r="T11" s="133">
        <v>19.7</v>
      </c>
      <c r="U11" s="133">
        <v>21.2</v>
      </c>
      <c r="V11" s="133">
        <v>22.9</v>
      </c>
      <c r="W11" s="133">
        <v>24.8</v>
      </c>
      <c r="X11" s="133">
        <v>0.09</v>
      </c>
      <c r="Y11" s="133">
        <v>0.09</v>
      </c>
      <c r="Z11" s="133">
        <v>0.03</v>
      </c>
      <c r="AA11" s="133">
        <v>0</v>
      </c>
      <c r="AB11" s="133">
        <v>0</v>
      </c>
      <c r="AC11" s="131" t="s">
        <v>81</v>
      </c>
      <c r="AD11" s="131" t="s">
        <v>81</v>
      </c>
    </row>
    <row r="12" spans="1:30" x14ac:dyDescent="0.3">
      <c r="A12" s="124"/>
      <c r="B12" s="124" t="s">
        <v>85</v>
      </c>
      <c r="C12" s="133" t="s">
        <v>81</v>
      </c>
      <c r="D12" s="133" t="s">
        <v>81</v>
      </c>
      <c r="E12" s="133" t="s">
        <v>81</v>
      </c>
      <c r="F12" s="133" t="s">
        <v>81</v>
      </c>
      <c r="G12" s="133" t="s">
        <v>81</v>
      </c>
      <c r="H12" s="133" t="s">
        <v>81</v>
      </c>
      <c r="I12" s="133" t="s">
        <v>81</v>
      </c>
      <c r="J12" s="133" t="s">
        <v>81</v>
      </c>
      <c r="K12" s="133">
        <v>4</v>
      </c>
      <c r="L12" s="133">
        <v>4</v>
      </c>
      <c r="M12" s="133">
        <v>4.4000000000000004</v>
      </c>
      <c r="N12" s="133">
        <v>4.5999999999999996</v>
      </c>
      <c r="O12" s="133">
        <v>5</v>
      </c>
      <c r="P12" s="133">
        <v>5.3</v>
      </c>
      <c r="Q12" s="133">
        <v>5.6</v>
      </c>
      <c r="R12" s="133">
        <v>5.6</v>
      </c>
      <c r="S12" s="133">
        <v>4.7</v>
      </c>
      <c r="T12" s="133">
        <v>4.4000000000000004</v>
      </c>
      <c r="U12" s="133">
        <v>4.4000000000000004</v>
      </c>
      <c r="V12" s="133">
        <v>4.9000000000000004</v>
      </c>
      <c r="W12" s="133">
        <v>5.4</v>
      </c>
      <c r="X12" s="133">
        <v>0.7</v>
      </c>
      <c r="Y12" s="133">
        <v>1</v>
      </c>
      <c r="Z12" s="133">
        <v>1.4</v>
      </c>
      <c r="AA12" s="133">
        <v>2.6</v>
      </c>
      <c r="AB12" s="134">
        <v>2.4</v>
      </c>
      <c r="AC12" s="131">
        <f>(HE___Income_and_grant__in__aid[[#This Row],[2019/20]]-HE___Income_and_grant__in__aid[[#This Row],[2002/03]])/HE___Income_and_grant__in__aid[[#This Row],[2002/03]]</f>
        <v>-0.4</v>
      </c>
      <c r="AD12" s="131">
        <f>(HE___Income_and_grant__in__aid[[#This Row],[2019/20]]-HE___Income_and_grant__in__aid[[#This Row],[2018/19]])/HE___Income_and_grant__in__aid[[#This Row],[2018/19]]</f>
        <v>-7.6923076923076983E-2</v>
      </c>
    </row>
    <row r="13" spans="1:30" x14ac:dyDescent="0.3">
      <c r="A13" s="124"/>
      <c r="B13" s="124" t="s">
        <v>86</v>
      </c>
      <c r="C13" s="133" t="s">
        <v>81</v>
      </c>
      <c r="D13" s="133" t="s">
        <v>81</v>
      </c>
      <c r="E13" s="133" t="s">
        <v>81</v>
      </c>
      <c r="F13" s="133" t="s">
        <v>81</v>
      </c>
      <c r="G13" s="133" t="s">
        <v>81</v>
      </c>
      <c r="H13" s="133" t="s">
        <v>81</v>
      </c>
      <c r="I13" s="133" t="s">
        <v>81</v>
      </c>
      <c r="J13" s="133" t="s">
        <v>81</v>
      </c>
      <c r="K13" s="133">
        <v>8.4</v>
      </c>
      <c r="L13" s="133">
        <v>6.9</v>
      </c>
      <c r="M13" s="133">
        <v>8.4</v>
      </c>
      <c r="N13" s="133">
        <v>0.6</v>
      </c>
      <c r="O13" s="133">
        <v>9.1</v>
      </c>
      <c r="P13" s="133">
        <v>7.1</v>
      </c>
      <c r="Q13" s="133">
        <v>4.0999999999999996</v>
      </c>
      <c r="R13" s="133">
        <v>5.6</v>
      </c>
      <c r="S13" s="133">
        <v>4.5999999999999996</v>
      </c>
      <c r="T13" s="133">
        <v>1.9</v>
      </c>
      <c r="U13" s="133">
        <v>3.5</v>
      </c>
      <c r="V13" s="133">
        <v>26.4</v>
      </c>
      <c r="W13" s="133">
        <v>4.2</v>
      </c>
      <c r="X13" s="133">
        <v>12.4</v>
      </c>
      <c r="Y13" s="133">
        <v>12.5</v>
      </c>
      <c r="Z13" s="133">
        <v>15.1</v>
      </c>
      <c r="AA13" s="133">
        <v>11</v>
      </c>
      <c r="AB13" s="134">
        <v>13.399999999999999</v>
      </c>
      <c r="AC13" s="131">
        <f>(HE___Income_and_grant__in__aid[[#This Row],[2019/20]]-HE___Income_and_grant__in__aid[[#This Row],[2002/03]])/HE___Income_and_grant__in__aid[[#This Row],[2002/03]]</f>
        <v>0.59523809523809501</v>
      </c>
      <c r="AD13" s="131">
        <f>(HE___Income_and_grant__in__aid[[#This Row],[2019/20]]-HE___Income_and_grant__in__aid[[#This Row],[2018/19]])/HE___Income_and_grant__in__aid[[#This Row],[2018/19]]</f>
        <v>0.21818181818181806</v>
      </c>
    </row>
    <row r="14" spans="1:30" x14ac:dyDescent="0.3">
      <c r="A14" s="124"/>
      <c r="B14" s="124" t="s">
        <v>87</v>
      </c>
      <c r="C14" s="133" t="s">
        <v>81</v>
      </c>
      <c r="D14" s="133" t="s">
        <v>81</v>
      </c>
      <c r="E14" s="133" t="s">
        <v>81</v>
      </c>
      <c r="F14" s="133" t="s">
        <v>81</v>
      </c>
      <c r="G14" s="133" t="s">
        <v>81</v>
      </c>
      <c r="H14" s="133" t="s">
        <v>81</v>
      </c>
      <c r="I14" s="133" t="s">
        <v>81</v>
      </c>
      <c r="J14" s="133" t="s">
        <v>81</v>
      </c>
      <c r="K14" s="133">
        <v>0.5</v>
      </c>
      <c r="L14" s="133">
        <v>0.5</v>
      </c>
      <c r="M14" s="133">
        <v>0.6</v>
      </c>
      <c r="N14" s="133">
        <v>0.6</v>
      </c>
      <c r="O14" s="133">
        <v>1.3</v>
      </c>
      <c r="P14" s="133">
        <v>1.4</v>
      </c>
      <c r="Q14" s="133">
        <v>1.1000000000000001</v>
      </c>
      <c r="R14" s="133">
        <v>0.2</v>
      </c>
      <c r="S14" s="133">
        <v>0.4</v>
      </c>
      <c r="T14" s="133">
        <v>0.2</v>
      </c>
      <c r="U14" s="133">
        <v>0.2</v>
      </c>
      <c r="V14" s="133">
        <v>0.1</v>
      </c>
      <c r="W14" s="133">
        <v>0.1</v>
      </c>
      <c r="X14" s="133">
        <v>0</v>
      </c>
      <c r="Y14" s="133">
        <v>0</v>
      </c>
      <c r="Z14" s="133">
        <v>0</v>
      </c>
      <c r="AA14" s="133">
        <v>0.16</v>
      </c>
      <c r="AB14" s="133">
        <v>0</v>
      </c>
      <c r="AC14" s="131" t="s">
        <v>81</v>
      </c>
      <c r="AD14" s="131" t="s">
        <v>81</v>
      </c>
    </row>
    <row r="15" spans="1:30" x14ac:dyDescent="0.3">
      <c r="A15" s="124" t="s">
        <v>88</v>
      </c>
      <c r="B15" s="124"/>
      <c r="C15" s="133" t="s">
        <v>81</v>
      </c>
      <c r="D15" s="133" t="s">
        <v>81</v>
      </c>
      <c r="E15" s="133" t="s">
        <v>81</v>
      </c>
      <c r="F15" s="133" t="s">
        <v>81</v>
      </c>
      <c r="G15" s="133" t="s">
        <v>81</v>
      </c>
      <c r="H15" s="133" t="s">
        <v>81</v>
      </c>
      <c r="I15" s="133" t="s">
        <v>81</v>
      </c>
      <c r="J15" s="133" t="s">
        <v>81</v>
      </c>
      <c r="K15" s="133">
        <v>115.2</v>
      </c>
      <c r="L15" s="133">
        <v>119.6</v>
      </c>
      <c r="M15" s="133">
        <v>125.3</v>
      </c>
      <c r="N15" s="133">
        <v>125</v>
      </c>
      <c r="O15" s="133">
        <v>134.5</v>
      </c>
      <c r="P15" s="133">
        <v>129.4</v>
      </c>
      <c r="Q15" s="133">
        <v>132.69999999999999</v>
      </c>
      <c r="R15" s="133">
        <v>130.9</v>
      </c>
      <c r="S15" s="133">
        <v>129.9</v>
      </c>
      <c r="T15" s="133">
        <v>121.2</v>
      </c>
      <c r="U15" s="133">
        <v>101.44</v>
      </c>
      <c r="V15" s="133">
        <v>99.85</v>
      </c>
      <c r="W15" s="133">
        <v>181</v>
      </c>
      <c r="X15" s="133">
        <v>90.2</v>
      </c>
      <c r="Y15" s="133">
        <v>87.8</v>
      </c>
      <c r="Z15" s="133">
        <v>89.1</v>
      </c>
      <c r="AA15" s="133">
        <v>91.3</v>
      </c>
      <c r="AB15" s="134">
        <v>88.5</v>
      </c>
      <c r="AC15" s="131">
        <f>(HE___Income_and_grant__in__aid[[#This Row],[2019/20]]-HE___Income_and_grant__in__aid[[#This Row],[2002/03]])/HE___Income_and_grant__in__aid[[#This Row],[2002/03]]</f>
        <v>-0.23177083333333334</v>
      </c>
      <c r="AD15" s="131">
        <f>(HE___Income_and_grant__in__aid[[#This Row],[2019/20]]-HE___Income_and_grant__in__aid[[#This Row],[2018/19]])/HE___Income_and_grant__in__aid[[#This Row],[2018/19]]</f>
        <v>-3.0668127053669191E-2</v>
      </c>
    </row>
    <row r="16" spans="1:30" x14ac:dyDescent="0.3">
      <c r="A16" s="124" t="s">
        <v>89</v>
      </c>
      <c r="B16" s="124"/>
      <c r="C16" s="133" t="s">
        <v>81</v>
      </c>
      <c r="D16" s="133" t="s">
        <v>81</v>
      </c>
      <c r="E16" s="133" t="s">
        <v>81</v>
      </c>
      <c r="F16" s="133" t="s">
        <v>81</v>
      </c>
      <c r="G16" s="133" t="s">
        <v>81</v>
      </c>
      <c r="H16" s="133" t="s">
        <v>81</v>
      </c>
      <c r="I16" s="133" t="s">
        <v>81</v>
      </c>
      <c r="J16" s="133" t="s">
        <v>81</v>
      </c>
      <c r="K16" s="133">
        <v>80.707967999999994</v>
      </c>
      <c r="L16" s="133">
        <v>85.590543999999994</v>
      </c>
      <c r="M16" s="133">
        <v>92.230824000000013</v>
      </c>
      <c r="N16" s="133">
        <v>94.4375</v>
      </c>
      <c r="O16" s="133">
        <v>104.49977499999999</v>
      </c>
      <c r="P16" s="133">
        <v>103.37119000000001</v>
      </c>
      <c r="Q16" s="133">
        <v>108.88034999999999</v>
      </c>
      <c r="R16" s="133">
        <v>109.11954900000002</v>
      </c>
      <c r="S16" s="133">
        <v>110.26951200000002</v>
      </c>
      <c r="T16" s="133">
        <v>104.44410000000001</v>
      </c>
      <c r="U16" s="133">
        <v>89.2032928</v>
      </c>
      <c r="V16" s="133">
        <v>89.388715499999989</v>
      </c>
      <c r="W16" s="133">
        <v>164.27017000000001</v>
      </c>
      <c r="X16" s="133">
        <v>82.531196000000008</v>
      </c>
      <c r="Y16" s="133">
        <v>82.323036000000002</v>
      </c>
      <c r="Z16" s="133">
        <v>85.012982999999991</v>
      </c>
      <c r="AA16" s="133">
        <v>89.122495000000001</v>
      </c>
      <c r="AB16" s="133">
        <v>88.5</v>
      </c>
      <c r="AC16" s="131" t="s">
        <v>81</v>
      </c>
      <c r="AD16" s="131" t="s">
        <v>81</v>
      </c>
    </row>
    <row r="17" spans="1:30" x14ac:dyDescent="0.3">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31"/>
      <c r="AD17" s="124"/>
    </row>
    <row r="18" spans="1:30" s="39" customFormat="1" ht="18" x14ac:dyDescent="0.35">
      <c r="A18" s="108" t="s">
        <v>90</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row>
    <row r="19" spans="1:30" s="3" customFormat="1" ht="28.8" x14ac:dyDescent="0.3">
      <c r="A19" s="126" t="s">
        <v>50</v>
      </c>
      <c r="B19" s="126" t="s">
        <v>51</v>
      </c>
      <c r="C19" s="126" t="s">
        <v>52</v>
      </c>
      <c r="D19" s="126" t="s">
        <v>53</v>
      </c>
      <c r="E19" s="126" t="s">
        <v>54</v>
      </c>
      <c r="F19" s="126" t="s">
        <v>55</v>
      </c>
      <c r="G19" s="126" t="s">
        <v>56</v>
      </c>
      <c r="H19" s="126" t="s">
        <v>57</v>
      </c>
      <c r="I19" s="126" t="s">
        <v>58</v>
      </c>
      <c r="J19" s="126" t="s">
        <v>59</v>
      </c>
      <c r="K19" s="126" t="s">
        <v>60</v>
      </c>
      <c r="L19" s="126" t="s">
        <v>61</v>
      </c>
      <c r="M19" s="126" t="s">
        <v>62</v>
      </c>
      <c r="N19" s="126" t="s">
        <v>63</v>
      </c>
      <c r="O19" s="126" t="s">
        <v>64</v>
      </c>
      <c r="P19" s="126" t="s">
        <v>65</v>
      </c>
      <c r="Q19" s="126" t="s">
        <v>66</v>
      </c>
      <c r="R19" s="126" t="s">
        <v>67</v>
      </c>
      <c r="S19" s="126" t="s">
        <v>68</v>
      </c>
      <c r="T19" s="126" t="s">
        <v>69</v>
      </c>
      <c r="U19" s="126" t="s">
        <v>70</v>
      </c>
      <c r="V19" s="126" t="s">
        <v>71</v>
      </c>
      <c r="W19" s="126" t="s">
        <v>72</v>
      </c>
      <c r="X19" s="126" t="s">
        <v>91</v>
      </c>
      <c r="Y19" s="126" t="s">
        <v>74</v>
      </c>
      <c r="Z19" s="126" t="s">
        <v>75</v>
      </c>
      <c r="AA19" s="126" t="s">
        <v>76</v>
      </c>
      <c r="AB19" s="126" t="s">
        <v>77</v>
      </c>
      <c r="AC19" s="126" t="s">
        <v>78</v>
      </c>
      <c r="AD19" s="126" t="s">
        <v>79</v>
      </c>
    </row>
    <row r="20" spans="1:30" s="32" customFormat="1" x14ac:dyDescent="0.3">
      <c r="A20" s="32" t="s">
        <v>92</v>
      </c>
      <c r="C20" s="43">
        <v>42.036999999999999</v>
      </c>
      <c r="D20" s="43">
        <v>40.106999999999999</v>
      </c>
      <c r="E20" s="43">
        <v>40.840000000000003</v>
      </c>
      <c r="F20" s="43">
        <v>36.5</v>
      </c>
      <c r="G20" s="43">
        <v>35.503999999999998</v>
      </c>
      <c r="H20" s="43">
        <v>35.052999999999997</v>
      </c>
      <c r="I20" s="43">
        <v>34.238999999999997</v>
      </c>
      <c r="J20" s="43">
        <v>33.725999999999999</v>
      </c>
      <c r="K20" s="43">
        <v>39.122999999999998</v>
      </c>
      <c r="L20" s="43">
        <v>35.667000000000002</v>
      </c>
      <c r="M20" s="43">
        <v>34.996000000000002</v>
      </c>
      <c r="N20" s="43">
        <v>35.841999999999999</v>
      </c>
      <c r="O20" s="43">
        <v>34.136000000000003</v>
      </c>
      <c r="P20" s="43">
        <v>32.597999999999999</v>
      </c>
      <c r="Q20" s="43">
        <v>29.3</v>
      </c>
      <c r="R20" s="43">
        <v>32.299999999999997</v>
      </c>
      <c r="S20" s="43">
        <v>34.799999999999997</v>
      </c>
      <c r="T20" s="43">
        <v>30.8</v>
      </c>
      <c r="U20" s="43">
        <v>19.600000000000001</v>
      </c>
      <c r="V20" s="43">
        <v>17.8</v>
      </c>
      <c r="W20" s="43">
        <v>19.399999999999999</v>
      </c>
      <c r="X20" s="43">
        <v>19.399999999999999</v>
      </c>
      <c r="Y20" s="43">
        <v>19.899999999999999</v>
      </c>
      <c r="Z20" s="43">
        <v>20.100000000000001</v>
      </c>
      <c r="AA20" s="44">
        <v>20.399999999999999</v>
      </c>
      <c r="AB20" s="44">
        <v>23.5</v>
      </c>
      <c r="AC20" s="17">
        <f>(HE___Expenditure[[#This Row],[2019/20]]-HE___Expenditure[[#This Row],[2002/03]])/HE___Expenditure[[#This Row],[2002/03]]</f>
        <v>-0.39933031720471329</v>
      </c>
      <c r="AD20" s="17">
        <f>(HE___Expenditure[[#This Row],[2019/20]]-HE___Expenditure[[#This Row],[2018/19]])/HE___Expenditure[[#This Row],[2018/19]]</f>
        <v>0.15196078431372556</v>
      </c>
    </row>
    <row r="21" spans="1:30" x14ac:dyDescent="0.3">
      <c r="A21" s="124" t="s">
        <v>93</v>
      </c>
      <c r="B21" s="124"/>
      <c r="C21" s="133">
        <v>68.766984911162126</v>
      </c>
      <c r="D21" s="133">
        <v>63.714646330255917</v>
      </c>
      <c r="E21" s="133">
        <v>62.652883236901992</v>
      </c>
      <c r="F21" s="133">
        <v>56.180186017983047</v>
      </c>
      <c r="G21" s="133">
        <v>53.76227260079763</v>
      </c>
      <c r="H21" s="133">
        <v>52.843665483753277</v>
      </c>
      <c r="I21" s="133">
        <v>50.692283007114369</v>
      </c>
      <c r="J21" s="133">
        <v>49.213375426728234</v>
      </c>
      <c r="K21" s="133">
        <v>55.842932385560736</v>
      </c>
      <c r="L21" s="133">
        <v>49.839304678329896</v>
      </c>
      <c r="M21" s="133">
        <v>47.543745245082057</v>
      </c>
      <c r="N21" s="133">
        <v>47.441429516876241</v>
      </c>
      <c r="O21" s="133">
        <v>43.935903211274862</v>
      </c>
      <c r="P21" s="133">
        <v>40.80615885335169</v>
      </c>
      <c r="Q21" s="133">
        <v>35.70993296770262</v>
      </c>
      <c r="R21" s="133">
        <v>38.747135950864312</v>
      </c>
      <c r="S21" s="133">
        <v>40.995193666949383</v>
      </c>
      <c r="T21" s="133">
        <v>35.741224252973602</v>
      </c>
      <c r="U21" s="133">
        <v>22.288683944187316</v>
      </c>
      <c r="V21" s="133">
        <v>19.883158517922769</v>
      </c>
      <c r="W21" s="133">
        <v>21.375761649239173</v>
      </c>
      <c r="X21" s="133">
        <v>21.202649238234713</v>
      </c>
      <c r="Y21" s="133">
        <v>21.223950001066527</v>
      </c>
      <c r="Z21" s="133">
        <v>21.066311718528922</v>
      </c>
      <c r="AA21" s="133">
        <v>20.898427495774214</v>
      </c>
      <c r="AB21" s="133">
        <v>23.5</v>
      </c>
      <c r="AC21" s="131">
        <f>(HE___Expenditure[[#This Row],[2019/20]]-HE___Expenditure[[#This Row],[2002/03]])/HE___Expenditure[[#This Row],[2002/03]]</f>
        <v>-0.57917682693045003</v>
      </c>
      <c r="AD21" s="131">
        <f>(HE___Expenditure[[#This Row],[2019/20]]-HE___Expenditure[[#This Row],[2018/19]])/HE___Expenditure[[#This Row],[2018/19]]</f>
        <v>0.12448651960784317</v>
      </c>
    </row>
    <row r="22" spans="1:30" x14ac:dyDescent="0.3">
      <c r="A22" s="124"/>
      <c r="B22" s="124" t="s">
        <v>94</v>
      </c>
      <c r="C22" s="133" t="s">
        <v>81</v>
      </c>
      <c r="D22" s="133" t="s">
        <v>81</v>
      </c>
      <c r="E22" s="133" t="s">
        <v>81</v>
      </c>
      <c r="F22" s="133" t="s">
        <v>81</v>
      </c>
      <c r="G22" s="133" t="s">
        <v>81</v>
      </c>
      <c r="H22" s="133" t="s">
        <v>81</v>
      </c>
      <c r="I22" s="133" t="s">
        <v>81</v>
      </c>
      <c r="J22" s="133" t="s">
        <v>81</v>
      </c>
      <c r="K22" s="133">
        <v>9.4</v>
      </c>
      <c r="L22" s="133">
        <v>6.7</v>
      </c>
      <c r="M22" s="133">
        <v>6</v>
      </c>
      <c r="N22" s="133">
        <v>6.6</v>
      </c>
      <c r="O22" s="133">
        <v>7.7</v>
      </c>
      <c r="P22" s="133">
        <v>5.8</v>
      </c>
      <c r="Q22" s="133">
        <v>7.1</v>
      </c>
      <c r="R22" s="133">
        <v>9</v>
      </c>
      <c r="S22" s="133">
        <v>12.3</v>
      </c>
      <c r="T22" s="133">
        <v>12.1</v>
      </c>
      <c r="U22" s="133">
        <v>7.7</v>
      </c>
      <c r="V22" s="133">
        <v>7.8</v>
      </c>
      <c r="W22" s="133">
        <v>7.6</v>
      </c>
      <c r="X22" s="133">
        <v>10.199999999999999</v>
      </c>
      <c r="Y22" s="133">
        <v>10.1</v>
      </c>
      <c r="Z22" s="133">
        <v>10.199999999999999</v>
      </c>
      <c r="AA22" s="134">
        <v>11.6</v>
      </c>
      <c r="AB22" s="134">
        <v>11.6</v>
      </c>
      <c r="AC22" s="131">
        <f>(HE___Expenditure[[#This Row],[2019/20]]-HE___Expenditure[[#This Row],[2002/03]])/HE___Expenditure[[#This Row],[2002/03]]</f>
        <v>0.23404255319148928</v>
      </c>
      <c r="AD22" s="131">
        <f>(HE___Expenditure[[#This Row],[2019/20]]-HE___Expenditure[[#This Row],[2018/19]])/HE___Expenditure[[#This Row],[2018/19]]</f>
        <v>0</v>
      </c>
    </row>
    <row r="23" spans="1:30" x14ac:dyDescent="0.3">
      <c r="A23" s="124"/>
      <c r="B23" s="124" t="s">
        <v>95</v>
      </c>
      <c r="C23" s="133" t="s">
        <v>81</v>
      </c>
      <c r="D23" s="133" t="s">
        <v>81</v>
      </c>
      <c r="E23" s="133" t="s">
        <v>81</v>
      </c>
      <c r="F23" s="133" t="s">
        <v>81</v>
      </c>
      <c r="G23" s="133" t="s">
        <v>81</v>
      </c>
      <c r="H23" s="133" t="s">
        <v>81</v>
      </c>
      <c r="I23" s="133" t="s">
        <v>81</v>
      </c>
      <c r="J23" s="133" t="s">
        <v>81</v>
      </c>
      <c r="K23" s="133">
        <v>6.9</v>
      </c>
      <c r="L23" s="133">
        <v>8.5</v>
      </c>
      <c r="M23" s="133">
        <v>8.3000000000000007</v>
      </c>
      <c r="N23" s="133">
        <v>8.1</v>
      </c>
      <c r="O23" s="133">
        <v>5.2</v>
      </c>
      <c r="P23" s="133">
        <v>5</v>
      </c>
      <c r="Q23" s="133">
        <v>1.8</v>
      </c>
      <c r="R23" s="133">
        <v>2.2999999999999998</v>
      </c>
      <c r="S23" s="133">
        <v>2.9</v>
      </c>
      <c r="T23" s="133">
        <v>2.2999999999999998</v>
      </c>
      <c r="U23" s="133">
        <v>1.9</v>
      </c>
      <c r="V23" s="133">
        <v>0.9</v>
      </c>
      <c r="W23" s="133">
        <v>1.7</v>
      </c>
      <c r="X23" s="133">
        <v>0.5</v>
      </c>
      <c r="Y23" s="133">
        <v>0.2</v>
      </c>
      <c r="Z23" s="133">
        <v>0.4</v>
      </c>
      <c r="AA23" s="134">
        <v>0.2</v>
      </c>
      <c r="AB23" s="134">
        <v>0.2</v>
      </c>
      <c r="AC23" s="131">
        <f>(HE___Expenditure[[#This Row],[2019/20]]-HE___Expenditure[[#This Row],[2002/03]])/HE___Expenditure[[#This Row],[2002/03]]</f>
        <v>-0.97101449275362317</v>
      </c>
      <c r="AD23" s="131">
        <f>(HE___Expenditure[[#This Row],[2019/20]]-HE___Expenditure[[#This Row],[2018/19]])/HE___Expenditure[[#This Row],[2018/19]]</f>
        <v>0</v>
      </c>
    </row>
    <row r="24" spans="1:30" x14ac:dyDescent="0.3">
      <c r="A24" s="124"/>
      <c r="B24" s="124" t="s">
        <v>96</v>
      </c>
      <c r="C24" s="133" t="s">
        <v>81</v>
      </c>
      <c r="D24" s="133" t="s">
        <v>81</v>
      </c>
      <c r="E24" s="133" t="s">
        <v>81</v>
      </c>
      <c r="F24" s="133" t="s">
        <v>81</v>
      </c>
      <c r="G24" s="133" t="s">
        <v>81</v>
      </c>
      <c r="H24" s="133" t="s">
        <v>81</v>
      </c>
      <c r="I24" s="133" t="s">
        <v>81</v>
      </c>
      <c r="J24" s="133" t="s">
        <v>81</v>
      </c>
      <c r="K24" s="133">
        <v>2.1</v>
      </c>
      <c r="L24" s="133">
        <v>2.1</v>
      </c>
      <c r="M24" s="133">
        <v>2</v>
      </c>
      <c r="N24" s="133">
        <v>0.9</v>
      </c>
      <c r="O24" s="133">
        <v>0.9</v>
      </c>
      <c r="P24" s="133">
        <v>0.7</v>
      </c>
      <c r="Q24" s="133">
        <v>1.3</v>
      </c>
      <c r="R24" s="133">
        <v>1.1000000000000001</v>
      </c>
      <c r="S24" s="133">
        <v>0.2</v>
      </c>
      <c r="T24" s="133">
        <v>0.03</v>
      </c>
      <c r="U24" s="133">
        <v>6.7999999999999996E-3</v>
      </c>
      <c r="V24" s="133">
        <v>0</v>
      </c>
      <c r="W24" s="133">
        <v>0</v>
      </c>
      <c r="X24" s="133">
        <v>0</v>
      </c>
      <c r="Y24" s="133">
        <v>0</v>
      </c>
      <c r="Z24" s="133">
        <v>0</v>
      </c>
      <c r="AA24" s="134">
        <v>0</v>
      </c>
      <c r="AB24" s="134">
        <v>0</v>
      </c>
      <c r="AC24" s="131" t="s">
        <v>81</v>
      </c>
      <c r="AD24" s="131" t="s">
        <v>81</v>
      </c>
    </row>
    <row r="25" spans="1:30" x14ac:dyDescent="0.3">
      <c r="A25" s="124"/>
      <c r="B25" s="124" t="s">
        <v>97</v>
      </c>
      <c r="C25" s="133" t="s">
        <v>81</v>
      </c>
      <c r="D25" s="133" t="s">
        <v>81</v>
      </c>
      <c r="E25" s="133" t="s">
        <v>81</v>
      </c>
      <c r="F25" s="133" t="s">
        <v>81</v>
      </c>
      <c r="G25" s="133" t="s">
        <v>81</v>
      </c>
      <c r="H25" s="133" t="s">
        <v>81</v>
      </c>
      <c r="I25" s="133" t="s">
        <v>81</v>
      </c>
      <c r="J25" s="133" t="s">
        <v>81</v>
      </c>
      <c r="K25" s="133">
        <v>7.4</v>
      </c>
      <c r="L25" s="133">
        <v>6.4</v>
      </c>
      <c r="M25" s="133">
        <v>6.5</v>
      </c>
      <c r="N25" s="133">
        <v>8</v>
      </c>
      <c r="O25" s="133">
        <v>8.5</v>
      </c>
      <c r="P25" s="133">
        <v>8.1</v>
      </c>
      <c r="Q25" s="133">
        <v>7.7</v>
      </c>
      <c r="R25" s="133">
        <v>8.4</v>
      </c>
      <c r="S25" s="133">
        <v>8.6999999999999993</v>
      </c>
      <c r="T25" s="133">
        <v>5.3</v>
      </c>
      <c r="U25" s="133">
        <v>1.6</v>
      </c>
      <c r="V25" s="133">
        <v>0.3</v>
      </c>
      <c r="W25" s="133">
        <v>0.3</v>
      </c>
      <c r="X25" s="133">
        <v>0.2</v>
      </c>
      <c r="Y25" s="133">
        <v>0</v>
      </c>
      <c r="Z25" s="133">
        <v>0</v>
      </c>
      <c r="AA25" s="134">
        <v>0.3</v>
      </c>
      <c r="AB25" s="134">
        <v>0.3</v>
      </c>
      <c r="AC25" s="131">
        <f>(HE___Expenditure[[#This Row],[2019/20]]-HE___Expenditure[[#This Row],[2002/03]])/HE___Expenditure[[#This Row],[2002/03]]</f>
        <v>-0.95945945945945954</v>
      </c>
      <c r="AD25" s="131">
        <f>(HE___Expenditure[[#This Row],[2019/20]]-HE___Expenditure[[#This Row],[2018/19]])/HE___Expenditure[[#This Row],[2018/19]]</f>
        <v>0</v>
      </c>
    </row>
    <row r="26" spans="1:30" s="3" customFormat="1" ht="28.8" x14ac:dyDescent="0.3">
      <c r="A26" s="126"/>
      <c r="B26" s="126" t="s">
        <v>98</v>
      </c>
      <c r="C26" s="135" t="s">
        <v>81</v>
      </c>
      <c r="D26" s="135" t="s">
        <v>81</v>
      </c>
      <c r="E26" s="135" t="s">
        <v>81</v>
      </c>
      <c r="F26" s="135" t="s">
        <v>81</v>
      </c>
      <c r="G26" s="135" t="s">
        <v>81</v>
      </c>
      <c r="H26" s="135" t="s">
        <v>81</v>
      </c>
      <c r="I26" s="135" t="s">
        <v>81</v>
      </c>
      <c r="J26" s="135" t="s">
        <v>81</v>
      </c>
      <c r="K26" s="135">
        <v>5.4</v>
      </c>
      <c r="L26" s="135">
        <v>4.8</v>
      </c>
      <c r="M26" s="135">
        <v>4.7</v>
      </c>
      <c r="N26" s="135">
        <v>5.2</v>
      </c>
      <c r="O26" s="135">
        <v>5.2</v>
      </c>
      <c r="P26" s="135">
        <v>5.2</v>
      </c>
      <c r="Q26" s="135">
        <v>5.3</v>
      </c>
      <c r="R26" s="135">
        <v>4.7</v>
      </c>
      <c r="S26" s="135">
        <v>5.7</v>
      </c>
      <c r="T26" s="135">
        <v>5.8</v>
      </c>
      <c r="U26" s="135">
        <v>5.2</v>
      </c>
      <c r="V26" s="135">
        <v>5.3</v>
      </c>
      <c r="W26" s="135">
        <v>5</v>
      </c>
      <c r="X26" s="135">
        <v>5</v>
      </c>
      <c r="Y26" s="135">
        <v>5.0999999999999996</v>
      </c>
      <c r="Z26" s="135">
        <v>4.5999999999999996</v>
      </c>
      <c r="AA26" s="136">
        <v>4.2</v>
      </c>
      <c r="AB26" s="136">
        <v>4.0999999999999996</v>
      </c>
      <c r="AC26" s="137">
        <f>(HE___Expenditure[[#This Row],[2019/20]]-HE___Expenditure[[#This Row],[2002/03]])/HE___Expenditure[[#This Row],[2002/03]]</f>
        <v>-0.24074074074074087</v>
      </c>
      <c r="AD26" s="137">
        <f>(HE___Expenditure[[#This Row],[2019/20]]-HE___Expenditure[[#This Row],[2018/19]])/HE___Expenditure[[#This Row],[2018/19]]</f>
        <v>-2.3809523809523937E-2</v>
      </c>
    </row>
    <row r="27" spans="1:30" ht="16.2" x14ac:dyDescent="0.3">
      <c r="A27" s="124"/>
      <c r="B27" s="124" t="s">
        <v>99</v>
      </c>
      <c r="C27" s="133" t="s">
        <v>81</v>
      </c>
      <c r="D27" s="133" t="s">
        <v>81</v>
      </c>
      <c r="E27" s="133" t="s">
        <v>81</v>
      </c>
      <c r="F27" s="133" t="s">
        <v>81</v>
      </c>
      <c r="G27" s="133" t="s">
        <v>81</v>
      </c>
      <c r="H27" s="133" t="s">
        <v>81</v>
      </c>
      <c r="I27" s="133" t="s">
        <v>81</v>
      </c>
      <c r="J27" s="133" t="s">
        <v>81</v>
      </c>
      <c r="K27" s="133">
        <v>5.2</v>
      </c>
      <c r="L27" s="133">
        <v>3.5</v>
      </c>
      <c r="M27" s="133">
        <v>3.9</v>
      </c>
      <c r="N27" s="133">
        <v>3.6</v>
      </c>
      <c r="O27" s="133">
        <v>3.1</v>
      </c>
      <c r="P27" s="133">
        <v>3.9</v>
      </c>
      <c r="Q27" s="133">
        <v>1.4</v>
      </c>
      <c r="R27" s="133">
        <v>2.1</v>
      </c>
      <c r="S27" s="133">
        <v>0.9</v>
      </c>
      <c r="T27" s="133">
        <v>0</v>
      </c>
      <c r="U27" s="133">
        <v>0</v>
      </c>
      <c r="V27" s="133">
        <v>0</v>
      </c>
      <c r="W27" s="133">
        <v>0</v>
      </c>
      <c r="X27" s="133">
        <v>0</v>
      </c>
      <c r="Y27" s="133">
        <v>0</v>
      </c>
      <c r="Z27" s="133">
        <v>0</v>
      </c>
      <c r="AA27" s="134">
        <v>0</v>
      </c>
      <c r="AB27" s="134">
        <v>0</v>
      </c>
      <c r="AC27" s="131" t="s">
        <v>81</v>
      </c>
      <c r="AD27" s="131" t="s">
        <v>81</v>
      </c>
    </row>
    <row r="28" spans="1:30" x14ac:dyDescent="0.3">
      <c r="A28" s="124"/>
      <c r="B28" s="124" t="s">
        <v>100</v>
      </c>
      <c r="C28" s="133" t="s">
        <v>81</v>
      </c>
      <c r="D28" s="133" t="s">
        <v>81</v>
      </c>
      <c r="E28" s="133" t="s">
        <v>81</v>
      </c>
      <c r="F28" s="133" t="s">
        <v>81</v>
      </c>
      <c r="G28" s="133" t="s">
        <v>81</v>
      </c>
      <c r="H28" s="133" t="s">
        <v>81</v>
      </c>
      <c r="I28" s="133" t="s">
        <v>81</v>
      </c>
      <c r="J28" s="133" t="s">
        <v>81</v>
      </c>
      <c r="K28" s="133">
        <v>2.9</v>
      </c>
      <c r="L28" s="133">
        <v>3.6</v>
      </c>
      <c r="M28" s="133">
        <v>3.6</v>
      </c>
      <c r="N28" s="133">
        <v>3.4</v>
      </c>
      <c r="O28" s="133">
        <v>3.5</v>
      </c>
      <c r="P28" s="133">
        <v>4</v>
      </c>
      <c r="Q28" s="133">
        <v>4.7</v>
      </c>
      <c r="R28" s="133">
        <v>4.7</v>
      </c>
      <c r="S28" s="133">
        <v>4.0999999999999996</v>
      </c>
      <c r="T28" s="133">
        <v>5.2</v>
      </c>
      <c r="U28" s="133">
        <v>3.2</v>
      </c>
      <c r="V28" s="133">
        <v>3.6</v>
      </c>
      <c r="W28" s="133">
        <v>4.8</v>
      </c>
      <c r="X28" s="133">
        <v>3.4</v>
      </c>
      <c r="Y28" s="133">
        <v>4.5999999999999996</v>
      </c>
      <c r="Z28" s="133">
        <v>4.9000000000000004</v>
      </c>
      <c r="AA28" s="134">
        <v>4.0999999999999996</v>
      </c>
      <c r="AB28" s="134">
        <v>7.3</v>
      </c>
      <c r="AC28" s="131">
        <f>(HE___Expenditure[[#This Row],[2019/20]]-HE___Expenditure[[#This Row],[2002/03]])/HE___Expenditure[[#This Row],[2002/03]]</f>
        <v>1.517241379310345</v>
      </c>
      <c r="AD28" s="131">
        <f>(HE___Expenditure[[#This Row],[2019/20]]-HE___Expenditure[[#This Row],[2018/19]])/HE___Expenditure[[#This Row],[2018/19]]</f>
        <v>0.78048780487804892</v>
      </c>
    </row>
    <row r="29" spans="1:30" x14ac:dyDescent="0.3">
      <c r="A29" s="124" t="s">
        <v>101</v>
      </c>
      <c r="B29" s="124"/>
      <c r="C29" s="133" t="s">
        <v>81</v>
      </c>
      <c r="D29" s="133" t="s">
        <v>81</v>
      </c>
      <c r="E29" s="133" t="s">
        <v>81</v>
      </c>
      <c r="F29" s="133" t="s">
        <v>81</v>
      </c>
      <c r="G29" s="133" t="s">
        <v>81</v>
      </c>
      <c r="H29" s="133" t="s">
        <v>81</v>
      </c>
      <c r="I29" s="133" t="s">
        <v>81</v>
      </c>
      <c r="J29" s="133" t="s">
        <v>81</v>
      </c>
      <c r="K29" s="133" t="s">
        <v>81</v>
      </c>
      <c r="L29" s="133" t="s">
        <v>81</v>
      </c>
      <c r="M29" s="133" t="s">
        <v>81</v>
      </c>
      <c r="N29" s="133" t="s">
        <v>81</v>
      </c>
      <c r="O29" s="133" t="s">
        <v>81</v>
      </c>
      <c r="P29" s="133" t="s">
        <v>81</v>
      </c>
      <c r="Q29" s="133" t="s">
        <v>81</v>
      </c>
      <c r="R29" s="133">
        <v>40.4</v>
      </c>
      <c r="S29" s="133">
        <v>36.799999999999997</v>
      </c>
      <c r="T29" s="133">
        <v>32.700000000000003</v>
      </c>
      <c r="U29" s="133">
        <v>32.67</v>
      </c>
      <c r="V29" s="133">
        <v>33.33</v>
      </c>
      <c r="W29" s="133">
        <v>32.799999999999997</v>
      </c>
      <c r="X29" s="133">
        <v>0</v>
      </c>
      <c r="Y29" s="133">
        <v>0</v>
      </c>
      <c r="Z29" s="133">
        <v>0</v>
      </c>
      <c r="AA29" s="134">
        <v>0</v>
      </c>
      <c r="AB29" s="134">
        <v>0</v>
      </c>
      <c r="AC29" s="131" t="s">
        <v>81</v>
      </c>
      <c r="AD29" s="131" t="s">
        <v>81</v>
      </c>
    </row>
    <row r="30" spans="1:30" x14ac:dyDescent="0.3">
      <c r="A30" s="124" t="s">
        <v>102</v>
      </c>
      <c r="B30" s="124"/>
      <c r="C30" s="133" t="s">
        <v>81</v>
      </c>
      <c r="D30" s="133" t="s">
        <v>81</v>
      </c>
      <c r="E30" s="133" t="s">
        <v>81</v>
      </c>
      <c r="F30" s="133" t="s">
        <v>81</v>
      </c>
      <c r="G30" s="133" t="s">
        <v>81</v>
      </c>
      <c r="H30" s="133" t="s">
        <v>81</v>
      </c>
      <c r="I30" s="133" t="s">
        <v>81</v>
      </c>
      <c r="J30" s="133" t="s">
        <v>81</v>
      </c>
      <c r="K30" s="133" t="s">
        <v>81</v>
      </c>
      <c r="L30" s="133" t="s">
        <v>81</v>
      </c>
      <c r="M30" s="133" t="s">
        <v>81</v>
      </c>
      <c r="N30" s="133" t="s">
        <v>81</v>
      </c>
      <c r="O30" s="133" t="s">
        <v>81</v>
      </c>
      <c r="P30" s="133" t="s">
        <v>81</v>
      </c>
      <c r="Q30" s="133" t="s">
        <v>81</v>
      </c>
      <c r="R30" s="133">
        <v>76.900000000000006</v>
      </c>
      <c r="S30" s="133">
        <v>73.900000000000006</v>
      </c>
      <c r="T30" s="133">
        <v>73</v>
      </c>
      <c r="U30" s="133">
        <v>74.2</v>
      </c>
      <c r="V30" s="133">
        <v>80.31</v>
      </c>
      <c r="W30" s="133">
        <v>83.1</v>
      </c>
      <c r="X30" s="133">
        <v>0</v>
      </c>
      <c r="Y30" s="133">
        <v>0</v>
      </c>
      <c r="Z30" s="133">
        <v>0</v>
      </c>
      <c r="AA30" s="134">
        <v>0</v>
      </c>
      <c r="AB30" s="134">
        <v>0</v>
      </c>
      <c r="AC30" s="131" t="s">
        <v>81</v>
      </c>
      <c r="AD30" s="131" t="s">
        <v>81</v>
      </c>
    </row>
    <row r="31" spans="1:30" x14ac:dyDescent="0.3">
      <c r="A31" s="124" t="s">
        <v>103</v>
      </c>
      <c r="B31" s="124"/>
      <c r="C31" s="133" t="s">
        <v>81</v>
      </c>
      <c r="D31" s="133" t="s">
        <v>81</v>
      </c>
      <c r="E31" s="133" t="s">
        <v>81</v>
      </c>
      <c r="F31" s="133" t="s">
        <v>81</v>
      </c>
      <c r="G31" s="133" t="s">
        <v>81</v>
      </c>
      <c r="H31" s="133" t="s">
        <v>81</v>
      </c>
      <c r="I31" s="133" t="s">
        <v>81</v>
      </c>
      <c r="J31" s="133" t="s">
        <v>81</v>
      </c>
      <c r="K31" s="133" t="s">
        <v>81</v>
      </c>
      <c r="L31" s="133" t="s">
        <v>81</v>
      </c>
      <c r="M31" s="133" t="s">
        <v>81</v>
      </c>
      <c r="N31" s="133" t="s">
        <v>81</v>
      </c>
      <c r="O31" s="133" t="s">
        <v>81</v>
      </c>
      <c r="P31" s="133" t="s">
        <v>81</v>
      </c>
      <c r="Q31" s="133" t="s">
        <v>81</v>
      </c>
      <c r="R31" s="133">
        <v>30.9</v>
      </c>
      <c r="S31" s="133">
        <v>30.5</v>
      </c>
      <c r="T31" s="133">
        <v>26.8</v>
      </c>
      <c r="U31" s="133">
        <v>26.4</v>
      </c>
      <c r="V31" s="133">
        <v>26.66</v>
      </c>
      <c r="W31" s="133">
        <v>23.9</v>
      </c>
      <c r="X31" s="133">
        <v>0</v>
      </c>
      <c r="Y31" s="133">
        <v>0</v>
      </c>
      <c r="Z31" s="133">
        <v>0</v>
      </c>
      <c r="AA31" s="134">
        <v>0</v>
      </c>
      <c r="AB31" s="134">
        <v>0</v>
      </c>
      <c r="AC31" s="131" t="s">
        <v>81</v>
      </c>
      <c r="AD31" s="131" t="s">
        <v>81</v>
      </c>
    </row>
    <row r="32" spans="1:30" x14ac:dyDescent="0.3">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31"/>
      <c r="AC32" s="131"/>
      <c r="AD32" s="124"/>
    </row>
    <row r="33" spans="1:30" x14ac:dyDescent="0.3">
      <c r="A33" s="138" t="s">
        <v>104</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31"/>
      <c r="AC33" s="131"/>
      <c r="AD33" s="124"/>
    </row>
    <row r="34" spans="1:30" x14ac:dyDescent="0.3">
      <c r="A34" s="138" t="s">
        <v>105</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31"/>
      <c r="AC34" s="131"/>
      <c r="AD34" s="124"/>
    </row>
    <row r="35" spans="1:30" x14ac:dyDescent="0.3">
      <c r="A35" s="138" t="s">
        <v>106</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31"/>
      <c r="AC35" s="131"/>
      <c r="AD35" s="124"/>
    </row>
    <row r="36" spans="1:30" x14ac:dyDescent="0.3">
      <c r="A36" s="138" t="s">
        <v>107</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31"/>
      <c r="AC36" s="131"/>
      <c r="AD36" s="124"/>
    </row>
  </sheetData>
  <mergeCells count="1">
    <mergeCell ref="A4:F4"/>
  </mergeCells>
  <hyperlinks>
    <hyperlink ref="A1" location="'Contents'!B7" display="⇐ Return to contents" xr:uid="{A2F2C047-C344-497F-8F15-3B1702A03DF2}"/>
  </hyperlink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X148"/>
  <sheetViews>
    <sheetView showGridLines="0" topLeftCell="B1" zoomScaleNormal="100" workbookViewId="0">
      <selection activeCell="B1" sqref="B1"/>
    </sheetView>
  </sheetViews>
  <sheetFormatPr defaultRowHeight="14.4" outlineLevelCol="1" x14ac:dyDescent="0.3"/>
  <cols>
    <col min="1" max="1" width="13" hidden="1" customWidth="1" outlineLevel="1"/>
    <col min="2" max="2" width="29.5546875" customWidth="1" collapsed="1"/>
    <col min="3" max="3" width="29.5546875" customWidth="1"/>
    <col min="4" max="4" width="48.77734375" customWidth="1"/>
    <col min="5" max="22" width="18.6640625" customWidth="1"/>
    <col min="23" max="24" width="21" customWidth="1"/>
  </cols>
  <sheetData>
    <row r="1" spans="1:24" x14ac:dyDescent="0.3">
      <c r="A1" s="130"/>
      <c r="B1" s="130" t="s">
        <v>7</v>
      </c>
      <c r="C1" s="124"/>
      <c r="D1" s="124"/>
      <c r="E1" s="124"/>
      <c r="F1" s="124"/>
      <c r="G1" s="124"/>
      <c r="H1" s="124"/>
      <c r="I1" s="124"/>
      <c r="J1" s="124"/>
      <c r="K1" s="124"/>
      <c r="L1" s="124"/>
      <c r="M1" s="124"/>
      <c r="N1" s="124"/>
      <c r="O1" s="124"/>
      <c r="P1" s="124"/>
      <c r="Q1" s="124"/>
      <c r="R1" s="124"/>
      <c r="S1" s="124"/>
      <c r="T1" s="124"/>
      <c r="U1" s="124"/>
      <c r="V1" s="124"/>
      <c r="W1" s="124"/>
      <c r="X1" s="124"/>
    </row>
    <row r="2" spans="1:24" x14ac:dyDescent="0.3">
      <c r="A2" s="124"/>
      <c r="B2" s="124"/>
      <c r="C2" s="124"/>
      <c r="D2" s="124"/>
      <c r="E2" s="124"/>
      <c r="F2" s="124"/>
      <c r="G2" s="124"/>
      <c r="H2" s="124"/>
      <c r="I2" s="124"/>
      <c r="J2" s="124"/>
      <c r="K2" s="124"/>
      <c r="L2" s="124"/>
      <c r="M2" s="124"/>
      <c r="N2" s="124"/>
      <c r="O2" s="124"/>
      <c r="P2" s="124"/>
      <c r="Q2" s="124"/>
      <c r="R2" s="124"/>
      <c r="S2" s="124"/>
      <c r="T2" s="124"/>
      <c r="U2" s="124"/>
      <c r="V2" s="124"/>
      <c r="W2" s="124"/>
      <c r="X2" s="124"/>
    </row>
    <row r="3" spans="1:24" s="40" customFormat="1" ht="31.2" x14ac:dyDescent="0.6">
      <c r="A3" s="95"/>
      <c r="B3" s="95" t="s">
        <v>108</v>
      </c>
      <c r="C3" s="95"/>
      <c r="D3" s="95"/>
      <c r="E3" s="95"/>
      <c r="F3" s="95"/>
      <c r="G3" s="95"/>
      <c r="H3" s="95"/>
      <c r="I3" s="95"/>
      <c r="J3" s="95"/>
      <c r="K3" s="95"/>
      <c r="L3" s="95"/>
      <c r="M3" s="95"/>
      <c r="N3" s="95"/>
      <c r="O3" s="95"/>
      <c r="P3" s="95"/>
      <c r="Q3" s="95"/>
      <c r="R3" s="95"/>
      <c r="S3" s="95"/>
      <c r="T3" s="95"/>
      <c r="U3" s="95"/>
      <c r="V3" s="95"/>
      <c r="W3" s="95"/>
      <c r="X3" s="95"/>
    </row>
    <row r="4" spans="1:24" ht="31.2" customHeight="1" x14ac:dyDescent="0.3">
      <c r="A4" s="124"/>
      <c r="B4" s="250" t="s">
        <v>109</v>
      </c>
      <c r="C4" s="250"/>
      <c r="D4" s="250"/>
      <c r="E4" s="250"/>
      <c r="F4" s="250"/>
      <c r="G4" s="124"/>
      <c r="H4" s="124"/>
      <c r="I4" s="124"/>
      <c r="J4" s="124"/>
      <c r="K4" s="124"/>
      <c r="L4" s="124"/>
      <c r="M4" s="124"/>
      <c r="N4" s="124"/>
      <c r="O4" s="124"/>
      <c r="P4" s="124"/>
      <c r="Q4" s="124"/>
      <c r="R4" s="124"/>
      <c r="S4" s="124"/>
      <c r="T4" s="124"/>
      <c r="U4" s="124"/>
      <c r="V4" s="124"/>
      <c r="W4" s="124"/>
      <c r="X4" s="124"/>
    </row>
    <row r="5" spans="1:24" ht="31.2" customHeight="1" x14ac:dyDescent="0.3">
      <c r="A5" s="124"/>
      <c r="B5" s="249" t="s">
        <v>110</v>
      </c>
      <c r="C5" s="249"/>
      <c r="D5" s="249"/>
      <c r="E5" s="249"/>
      <c r="F5" s="249"/>
      <c r="G5" s="124"/>
      <c r="H5" s="124"/>
      <c r="I5" s="124"/>
      <c r="J5" s="124"/>
      <c r="K5" s="124"/>
      <c r="L5" s="124"/>
      <c r="M5" s="124"/>
      <c r="N5" s="124"/>
      <c r="O5" s="124"/>
      <c r="P5" s="124"/>
      <c r="Q5" s="124"/>
      <c r="R5" s="124"/>
      <c r="S5" s="124"/>
      <c r="T5" s="124"/>
      <c r="U5" s="124"/>
      <c r="V5" s="124"/>
      <c r="W5" s="124"/>
      <c r="X5" s="124"/>
    </row>
    <row r="6" spans="1:24" x14ac:dyDescent="0.3">
      <c r="A6" s="124"/>
      <c r="B6" s="124"/>
      <c r="C6" s="124"/>
      <c r="D6" s="124"/>
      <c r="E6" s="124"/>
      <c r="F6" s="124"/>
      <c r="G6" s="124"/>
      <c r="H6" s="124"/>
      <c r="I6" s="124"/>
      <c r="J6" s="124"/>
      <c r="K6" s="124"/>
      <c r="L6" s="124"/>
      <c r="M6" s="124"/>
      <c r="N6" s="124"/>
      <c r="O6" s="124"/>
      <c r="P6" s="124"/>
      <c r="Q6" s="124"/>
      <c r="R6" s="124"/>
      <c r="S6" s="124"/>
      <c r="T6" s="124"/>
      <c r="U6" s="124"/>
      <c r="V6" s="124"/>
      <c r="W6" s="124"/>
      <c r="X6" s="124"/>
    </row>
    <row r="7" spans="1:24" s="39" customFormat="1" ht="27" x14ac:dyDescent="0.5">
      <c r="A7" s="108"/>
      <c r="B7" s="125" t="s">
        <v>111</v>
      </c>
      <c r="C7" s="108"/>
      <c r="D7" s="108"/>
      <c r="E7" s="108"/>
      <c r="F7" s="108"/>
      <c r="G7" s="108"/>
      <c r="H7" s="108"/>
      <c r="I7" s="108"/>
      <c r="J7" s="108"/>
      <c r="K7" s="108"/>
      <c r="L7" s="108"/>
      <c r="M7" s="108"/>
      <c r="N7" s="108"/>
      <c r="O7" s="108"/>
      <c r="P7" s="108"/>
      <c r="Q7" s="108"/>
      <c r="R7" s="108"/>
      <c r="S7" s="108"/>
      <c r="T7" s="108"/>
      <c r="U7" s="108"/>
      <c r="V7" s="108"/>
      <c r="W7" s="108"/>
      <c r="X7" s="108"/>
    </row>
    <row r="8" spans="1:24" s="39" customFormat="1" ht="18" x14ac:dyDescent="0.35">
      <c r="A8" s="108"/>
      <c r="B8" s="108" t="s">
        <v>112</v>
      </c>
      <c r="C8" s="108"/>
      <c r="D8" s="108"/>
      <c r="E8" s="108"/>
      <c r="F8" s="108"/>
      <c r="G8" s="108"/>
      <c r="H8" s="108"/>
      <c r="I8" s="108"/>
      <c r="J8" s="108"/>
      <c r="K8" s="108"/>
      <c r="L8" s="108"/>
      <c r="M8" s="108"/>
      <c r="N8" s="108"/>
      <c r="O8" s="108"/>
      <c r="P8" s="108"/>
      <c r="Q8" s="108"/>
      <c r="R8" s="108"/>
      <c r="S8" s="108"/>
      <c r="T8" s="108"/>
      <c r="U8" s="108"/>
      <c r="V8" s="108"/>
      <c r="W8" s="108"/>
      <c r="X8" s="108"/>
    </row>
    <row r="9" spans="1:24" s="31" customFormat="1" ht="43.2" x14ac:dyDescent="0.3">
      <c r="A9" s="126" t="s">
        <v>1487</v>
      </c>
      <c r="B9" s="126" t="s">
        <v>113</v>
      </c>
      <c r="C9" s="126" t="s">
        <v>114</v>
      </c>
      <c r="D9" s="126" t="s">
        <v>115</v>
      </c>
      <c r="E9" s="126" t="s">
        <v>60</v>
      </c>
      <c r="F9" s="126" t="s">
        <v>61</v>
      </c>
      <c r="G9" s="126" t="s">
        <v>62</v>
      </c>
      <c r="H9" s="126" t="s">
        <v>63</v>
      </c>
      <c r="I9" s="126" t="s">
        <v>64</v>
      </c>
      <c r="J9" s="126" t="s">
        <v>65</v>
      </c>
      <c r="K9" s="126" t="s">
        <v>66</v>
      </c>
      <c r="L9" s="126" t="s">
        <v>67</v>
      </c>
      <c r="M9" s="126" t="s">
        <v>68</v>
      </c>
      <c r="N9" s="126" t="s">
        <v>69</v>
      </c>
      <c r="O9" s="126" t="s">
        <v>70</v>
      </c>
      <c r="P9" s="126" t="s">
        <v>71</v>
      </c>
      <c r="Q9" s="126" t="s">
        <v>72</v>
      </c>
      <c r="R9" s="126" t="s">
        <v>91</v>
      </c>
      <c r="S9" s="126" t="s">
        <v>74</v>
      </c>
      <c r="T9" s="126" t="s">
        <v>75</v>
      </c>
      <c r="U9" s="126" t="s">
        <v>76</v>
      </c>
      <c r="V9" s="126" t="s">
        <v>77</v>
      </c>
      <c r="W9" s="126" t="s">
        <v>116</v>
      </c>
      <c r="X9" s="126" t="s">
        <v>117</v>
      </c>
    </row>
    <row r="10" spans="1:24" x14ac:dyDescent="0.3">
      <c r="A10" s="124" t="s">
        <v>118</v>
      </c>
      <c r="B10" s="124" t="s">
        <v>119</v>
      </c>
      <c r="C10" s="124"/>
      <c r="D10" s="124"/>
      <c r="E10" s="133">
        <v>0.95532799999999995</v>
      </c>
      <c r="F10" s="133">
        <v>1.208771</v>
      </c>
      <c r="G10" s="133">
        <v>1.143386</v>
      </c>
      <c r="H10" s="133">
        <v>0.90510000000000002</v>
      </c>
      <c r="I10" s="133">
        <v>1.9537530000000001</v>
      </c>
      <c r="J10" s="133">
        <v>1.0631280000000001</v>
      </c>
      <c r="K10" s="133">
        <v>1.143994</v>
      </c>
      <c r="L10" s="133">
        <v>1.149756</v>
      </c>
      <c r="M10" s="133">
        <v>1.1226670000000001</v>
      </c>
      <c r="N10" s="133">
        <v>2.0928110000000002</v>
      </c>
      <c r="O10" s="133">
        <v>0.80491900000000005</v>
      </c>
      <c r="P10" s="133">
        <v>1.190056</v>
      </c>
      <c r="Q10" s="133">
        <v>0.95786400000000005</v>
      </c>
      <c r="R10" s="133">
        <v>0.5</v>
      </c>
      <c r="S10" s="133">
        <v>0.2</v>
      </c>
      <c r="T10" s="133">
        <v>0.6</v>
      </c>
      <c r="U10" s="134">
        <v>0.68608100000000005</v>
      </c>
      <c r="V10" s="134">
        <v>0.67882799999999999</v>
      </c>
      <c r="W10" s="131">
        <f>(HE___Total_value_of_grants[[#This Row],[2019/20]]-HE___Total_value_of_grants[[#This Row],[2002/03]])/HE___Total_value_of_grants[[#This Row],[2002/03]]</f>
        <v>-0.28942938969652304</v>
      </c>
      <c r="X10" s="131">
        <f>(HE___Total_value_of_grants[[#This Row],[2019/20]]-HE___Total_value_of_grants[[#This Row],[2018/19]])/HE___Total_value_of_grants[[#This Row],[2018/19]]</f>
        <v>-1.0571638042738488E-2</v>
      </c>
    </row>
    <row r="11" spans="1:24" x14ac:dyDescent="0.3">
      <c r="A11" s="124" t="s">
        <v>120</v>
      </c>
      <c r="B11" s="124" t="s">
        <v>121</v>
      </c>
      <c r="C11" s="124"/>
      <c r="D11" s="124"/>
      <c r="E11" s="133">
        <v>3.3176410000000001</v>
      </c>
      <c r="F11" s="133">
        <v>2.411556</v>
      </c>
      <c r="G11" s="133">
        <v>2.490802</v>
      </c>
      <c r="H11" s="133">
        <v>2.712523</v>
      </c>
      <c r="I11" s="133">
        <v>2.7797869999999998</v>
      </c>
      <c r="J11" s="133">
        <v>2.9153229999999999</v>
      </c>
      <c r="K11" s="133">
        <v>2.065652</v>
      </c>
      <c r="L11" s="133">
        <v>3.1771859999999998</v>
      </c>
      <c r="M11" s="133">
        <v>1.9471890000000001</v>
      </c>
      <c r="N11" s="133">
        <v>1.2882420000000001</v>
      </c>
      <c r="O11" s="133">
        <v>0.74704400000000004</v>
      </c>
      <c r="P11" s="133">
        <v>1.198302</v>
      </c>
      <c r="Q11" s="133">
        <v>1.7744993</v>
      </c>
      <c r="R11" s="133">
        <v>1.5</v>
      </c>
      <c r="S11" s="133">
        <v>1.3</v>
      </c>
      <c r="T11" s="133">
        <v>1.1000000000000001</v>
      </c>
      <c r="U11" s="134">
        <v>0.64307099999999995</v>
      </c>
      <c r="V11" s="134">
        <v>0.61581799999999998</v>
      </c>
      <c r="W11" s="131">
        <f>(HE___Total_value_of_grants[[#This Row],[2019/20]]-HE___Total_value_of_grants[[#This Row],[2002/03]])/HE___Total_value_of_grants[[#This Row],[2002/03]]</f>
        <v>-0.81438076030528928</v>
      </c>
      <c r="X11" s="131">
        <f>(HE___Total_value_of_grants[[#This Row],[2019/20]]-HE___Total_value_of_grants[[#This Row],[2018/19]])/HE___Total_value_of_grants[[#This Row],[2018/19]]</f>
        <v>-4.2379457322752813E-2</v>
      </c>
    </row>
    <row r="12" spans="1:24" x14ac:dyDescent="0.3">
      <c r="A12" s="124" t="s">
        <v>122</v>
      </c>
      <c r="B12" s="124" t="s">
        <v>123</v>
      </c>
      <c r="C12" s="124"/>
      <c r="D12" s="124"/>
      <c r="E12" s="133">
        <v>2.8174670000000002</v>
      </c>
      <c r="F12" s="133">
        <v>2.178947</v>
      </c>
      <c r="G12" s="133">
        <v>2.6615259999999998</v>
      </c>
      <c r="H12" s="133">
        <v>1.802597</v>
      </c>
      <c r="I12" s="133">
        <v>2.0544929999999999</v>
      </c>
      <c r="J12" s="133">
        <v>1.709508</v>
      </c>
      <c r="K12" s="133">
        <v>1.751053</v>
      </c>
      <c r="L12" s="133">
        <v>2.222194</v>
      </c>
      <c r="M12" s="133">
        <v>3.0606019999999998</v>
      </c>
      <c r="N12" s="133">
        <v>1.762524</v>
      </c>
      <c r="O12" s="133">
        <v>0.85416599999999998</v>
      </c>
      <c r="P12" s="133">
        <v>1.1091279999999999</v>
      </c>
      <c r="Q12" s="133">
        <v>1.6122106699999998</v>
      </c>
      <c r="R12" s="133">
        <v>1.2</v>
      </c>
      <c r="S12" s="133">
        <v>1.4</v>
      </c>
      <c r="T12" s="133">
        <v>1.1000000000000001</v>
      </c>
      <c r="U12" s="134">
        <v>0.52521600000000002</v>
      </c>
      <c r="V12" s="134">
        <v>1.197031</v>
      </c>
      <c r="W12" s="131">
        <f>(HE___Total_value_of_grants[[#This Row],[2019/20]]-HE___Total_value_of_grants[[#This Row],[2002/03]])/HE___Total_value_of_grants[[#This Row],[2002/03]]</f>
        <v>-0.57513930065551788</v>
      </c>
      <c r="X12" s="131">
        <f>(HE___Total_value_of_grants[[#This Row],[2019/20]]-HE___Total_value_of_grants[[#This Row],[2018/19]])/HE___Total_value_of_grants[[#This Row],[2018/19]]</f>
        <v>1.2791213519770912</v>
      </c>
    </row>
    <row r="13" spans="1:24" x14ac:dyDescent="0.3">
      <c r="A13" s="124" t="s">
        <v>124</v>
      </c>
      <c r="B13" s="124" t="s">
        <v>125</v>
      </c>
      <c r="C13" s="124"/>
      <c r="D13" s="124"/>
      <c r="E13" s="133">
        <v>2.3556629999999998</v>
      </c>
      <c r="F13" s="133">
        <v>2.228672</v>
      </c>
      <c r="G13" s="133">
        <v>2.1325280000000002</v>
      </c>
      <c r="H13" s="133">
        <v>2.5660210000000001</v>
      </c>
      <c r="I13" s="133">
        <v>2.644603</v>
      </c>
      <c r="J13" s="133">
        <v>2.388382</v>
      </c>
      <c r="K13" s="133">
        <v>1.8292459999999999</v>
      </c>
      <c r="L13" s="133">
        <v>1.6450070000000001</v>
      </c>
      <c r="M13" s="133">
        <v>2.7237990000000001</v>
      </c>
      <c r="N13" s="133">
        <v>3.1137320000000002</v>
      </c>
      <c r="O13" s="133">
        <v>1.8026800000000001</v>
      </c>
      <c r="P13" s="133">
        <v>0.93791000000000002</v>
      </c>
      <c r="Q13" s="133">
        <v>0.99991879999999989</v>
      </c>
      <c r="R13" s="133">
        <v>1.3</v>
      </c>
      <c r="S13" s="133">
        <v>1.6</v>
      </c>
      <c r="T13" s="133">
        <v>1.3</v>
      </c>
      <c r="U13" s="134">
        <v>1.374622</v>
      </c>
      <c r="V13" s="134">
        <v>1.5037400000000001</v>
      </c>
      <c r="W13" s="131">
        <f>(HE___Total_value_of_grants[[#This Row],[2019/20]]-HE___Total_value_of_grants[[#This Row],[2002/03]])/HE___Total_value_of_grants[[#This Row],[2002/03]]</f>
        <v>-0.36164892856066416</v>
      </c>
      <c r="X13" s="131">
        <f>(HE___Total_value_of_grants[[#This Row],[2019/20]]-HE___Total_value_of_grants[[#This Row],[2018/19]])/HE___Total_value_of_grants[[#This Row],[2018/19]]</f>
        <v>9.3929822162019866E-2</v>
      </c>
    </row>
    <row r="14" spans="1:24" x14ac:dyDescent="0.3">
      <c r="A14" s="124" t="s">
        <v>126</v>
      </c>
      <c r="B14" s="124" t="s">
        <v>127</v>
      </c>
      <c r="C14" s="124"/>
      <c r="D14" s="124"/>
      <c r="E14" s="133">
        <v>2.2744789999999999</v>
      </c>
      <c r="F14" s="133">
        <v>2.015307</v>
      </c>
      <c r="G14" s="133">
        <v>3.1583610000000002</v>
      </c>
      <c r="H14" s="133">
        <v>3.4940639999999998</v>
      </c>
      <c r="I14" s="133">
        <v>2.944191</v>
      </c>
      <c r="J14" s="133">
        <v>2.4350710000000002</v>
      </c>
      <c r="K14" s="133">
        <v>1.633554</v>
      </c>
      <c r="L14" s="133">
        <v>2.3862040000000002</v>
      </c>
      <c r="M14" s="133">
        <v>2.8456839999999999</v>
      </c>
      <c r="N14" s="133">
        <v>2.3755440000000001</v>
      </c>
      <c r="O14" s="133">
        <v>1.507007</v>
      </c>
      <c r="P14" s="133">
        <v>2.5025970000000002</v>
      </c>
      <c r="Q14" s="133">
        <v>2.76909779</v>
      </c>
      <c r="R14" s="133">
        <v>1.5</v>
      </c>
      <c r="S14" s="133">
        <v>1.7</v>
      </c>
      <c r="T14" s="133">
        <v>1.7</v>
      </c>
      <c r="U14" s="134">
        <v>1.415138</v>
      </c>
      <c r="V14" s="134">
        <v>1.0763579999999999</v>
      </c>
      <c r="W14" s="131">
        <f>(HE___Total_value_of_grants[[#This Row],[2019/20]]-HE___Total_value_of_grants[[#This Row],[2002/03]])/HE___Total_value_of_grants[[#This Row],[2002/03]]</f>
        <v>-0.5267672288906603</v>
      </c>
      <c r="X14" s="131">
        <f>(HE___Total_value_of_grants[[#This Row],[2019/20]]-HE___Total_value_of_grants[[#This Row],[2018/19]])/HE___Total_value_of_grants[[#This Row],[2018/19]]</f>
        <v>-0.23939714713335383</v>
      </c>
    </row>
    <row r="15" spans="1:24" x14ac:dyDescent="0.3">
      <c r="A15" s="124" t="s">
        <v>128</v>
      </c>
      <c r="B15" s="124" t="s">
        <v>129</v>
      </c>
      <c r="C15" s="124"/>
      <c r="D15" s="124"/>
      <c r="E15" s="133">
        <v>2.7550300000000001</v>
      </c>
      <c r="F15" s="133">
        <v>3.6930459999999998</v>
      </c>
      <c r="G15" s="133">
        <v>3.241044</v>
      </c>
      <c r="H15" s="133">
        <v>2.2415769999999999</v>
      </c>
      <c r="I15" s="133">
        <v>2.3298459999999999</v>
      </c>
      <c r="J15" s="133">
        <v>2.4265699999999999</v>
      </c>
      <c r="K15" s="133">
        <v>2.7386759999999999</v>
      </c>
      <c r="L15" s="133">
        <v>2.989849</v>
      </c>
      <c r="M15" s="133">
        <v>2.8089840000000001</v>
      </c>
      <c r="N15" s="133">
        <v>2.3498450000000002</v>
      </c>
      <c r="O15" s="133">
        <v>2.018697</v>
      </c>
      <c r="P15" s="133">
        <v>2.077216</v>
      </c>
      <c r="Q15" s="133">
        <v>0.78400693999999993</v>
      </c>
      <c r="R15" s="133">
        <v>3</v>
      </c>
      <c r="S15" s="133">
        <v>1.7</v>
      </c>
      <c r="T15" s="133">
        <v>1.6</v>
      </c>
      <c r="U15" s="134">
        <v>1.7781020000000001</v>
      </c>
      <c r="V15" s="134">
        <v>1.96695</v>
      </c>
      <c r="W15" s="131">
        <f>(HE___Total_value_of_grants[[#This Row],[2019/20]]-HE___Total_value_of_grants[[#This Row],[2002/03]])/HE___Total_value_of_grants[[#This Row],[2002/03]]</f>
        <v>-0.28605133156444762</v>
      </c>
      <c r="X15" s="131">
        <f>(HE___Total_value_of_grants[[#This Row],[2019/20]]-HE___Total_value_of_grants[[#This Row],[2018/19]])/HE___Total_value_of_grants[[#This Row],[2018/19]]</f>
        <v>0.10620763038340877</v>
      </c>
    </row>
    <row r="16" spans="1:24" x14ac:dyDescent="0.3">
      <c r="A16" s="124" t="s">
        <v>130</v>
      </c>
      <c r="B16" s="124" t="s">
        <v>131</v>
      </c>
      <c r="C16" s="124"/>
      <c r="D16" s="124"/>
      <c r="E16" s="133">
        <v>2.4886339999999998</v>
      </c>
      <c r="F16" s="133">
        <v>2.9180429999999999</v>
      </c>
      <c r="G16" s="133">
        <v>2.4422199999999998</v>
      </c>
      <c r="H16" s="133">
        <v>3.7602890000000002</v>
      </c>
      <c r="I16" s="133">
        <v>1.8348500000000001</v>
      </c>
      <c r="J16" s="133">
        <v>2.5415100000000002</v>
      </c>
      <c r="K16" s="133">
        <v>3.4464030000000001</v>
      </c>
      <c r="L16" s="133">
        <v>2.3905370000000001</v>
      </c>
      <c r="M16" s="133">
        <v>2.7511549999999998</v>
      </c>
      <c r="N16" s="133">
        <v>2.8285670000000001</v>
      </c>
      <c r="O16" s="133">
        <v>1.543655</v>
      </c>
      <c r="P16" s="133">
        <v>1.1738489999999999</v>
      </c>
      <c r="Q16" s="133">
        <v>1.0804745099999999</v>
      </c>
      <c r="R16" s="133">
        <v>0.8</v>
      </c>
      <c r="S16" s="133">
        <v>1</v>
      </c>
      <c r="T16" s="133">
        <v>1</v>
      </c>
      <c r="U16" s="134">
        <v>0.93209399999999998</v>
      </c>
      <c r="V16" s="134">
        <v>1.382471</v>
      </c>
      <c r="W16" s="131">
        <f>(HE___Total_value_of_grants[[#This Row],[2019/20]]-HE___Total_value_of_grants[[#This Row],[2002/03]])/HE___Total_value_of_grants[[#This Row],[2002/03]]</f>
        <v>-0.44448601120132564</v>
      </c>
      <c r="X16" s="131">
        <f>(HE___Total_value_of_grants[[#This Row],[2019/20]]-HE___Total_value_of_grants[[#This Row],[2018/19]])/HE___Total_value_of_grants[[#This Row],[2018/19]]</f>
        <v>0.48318839087044874</v>
      </c>
    </row>
    <row r="17" spans="1:24" x14ac:dyDescent="0.3">
      <c r="A17" s="124" t="s">
        <v>132</v>
      </c>
      <c r="B17" s="124" t="s">
        <v>133</v>
      </c>
      <c r="C17" s="124"/>
      <c r="D17" s="124"/>
      <c r="E17" s="133">
        <v>3.8169059999999999</v>
      </c>
      <c r="F17" s="133">
        <v>3.1018460000000001</v>
      </c>
      <c r="G17" s="133">
        <v>2.4657230000000001</v>
      </c>
      <c r="H17" s="133">
        <v>3.0080439999999999</v>
      </c>
      <c r="I17" s="133">
        <v>2.635659</v>
      </c>
      <c r="J17" s="133">
        <v>2.4639820000000001</v>
      </c>
      <c r="K17" s="133">
        <v>2.9659789999999999</v>
      </c>
      <c r="L17" s="133">
        <v>2.4145910000000002</v>
      </c>
      <c r="M17" s="133">
        <v>1.8327</v>
      </c>
      <c r="N17" s="133">
        <v>2.2792400000000002</v>
      </c>
      <c r="O17" s="133">
        <v>1.345491</v>
      </c>
      <c r="P17" s="133">
        <v>0.63059799999999999</v>
      </c>
      <c r="Q17" s="133">
        <v>0.57918124000000004</v>
      </c>
      <c r="R17" s="133">
        <v>1</v>
      </c>
      <c r="S17" s="133">
        <v>0.9</v>
      </c>
      <c r="T17" s="133">
        <v>0.9</v>
      </c>
      <c r="U17" s="134">
        <v>0.71259899999999998</v>
      </c>
      <c r="V17" s="134">
        <v>0.75754100000000002</v>
      </c>
      <c r="W17" s="131">
        <f>(HE___Total_value_of_grants[[#This Row],[2019/20]]-HE___Total_value_of_grants[[#This Row],[2002/03]])/HE___Total_value_of_grants[[#This Row],[2002/03]]</f>
        <v>-0.80153008745827115</v>
      </c>
      <c r="X17" s="131">
        <f>(HE___Total_value_of_grants[[#This Row],[2019/20]]-HE___Total_value_of_grants[[#This Row],[2018/19]])/HE___Total_value_of_grants[[#This Row],[2018/19]]</f>
        <v>6.3067728133213818E-2</v>
      </c>
    </row>
    <row r="18" spans="1:24" x14ac:dyDescent="0.3">
      <c r="A18" s="124" t="s">
        <v>134</v>
      </c>
      <c r="B18" s="124" t="s">
        <v>135</v>
      </c>
      <c r="C18" s="124"/>
      <c r="D18" s="124"/>
      <c r="E18" s="133">
        <v>3.1537299999999999</v>
      </c>
      <c r="F18" s="133">
        <v>3.1565720000000002</v>
      </c>
      <c r="G18" s="133">
        <v>3.7010890000000001</v>
      </c>
      <c r="H18" s="133">
        <v>3.6297440000000001</v>
      </c>
      <c r="I18" s="133">
        <v>2.419098</v>
      </c>
      <c r="J18" s="133">
        <v>2.0047799999999998</v>
      </c>
      <c r="K18" s="133">
        <v>1.876436</v>
      </c>
      <c r="L18" s="133">
        <v>2.0345070000000001</v>
      </c>
      <c r="M18" s="133">
        <v>3.3515929999999998</v>
      </c>
      <c r="N18" s="133">
        <v>2.6755260000000001</v>
      </c>
      <c r="O18" s="133">
        <v>1.2203710000000001</v>
      </c>
      <c r="P18" s="133">
        <v>1.283523</v>
      </c>
      <c r="Q18" s="133">
        <v>1.0369750099999999</v>
      </c>
      <c r="R18" s="133">
        <v>1.3</v>
      </c>
      <c r="S18" s="133">
        <v>2</v>
      </c>
      <c r="T18" s="133">
        <v>1.9</v>
      </c>
      <c r="U18" s="134">
        <v>1.754515</v>
      </c>
      <c r="V18" s="134">
        <v>1.8916139999999999</v>
      </c>
      <c r="W18" s="131">
        <f>(HE___Total_value_of_grants[[#This Row],[2019/20]]-HE___Total_value_of_grants[[#This Row],[2002/03]])/HE___Total_value_of_grants[[#This Row],[2002/03]]</f>
        <v>-0.40019786094561044</v>
      </c>
      <c r="X18" s="131">
        <f>(HE___Total_value_of_grants[[#This Row],[2019/20]]-HE___Total_value_of_grants[[#This Row],[2018/19]])/HE___Total_value_of_grants[[#This Row],[2018/19]]</f>
        <v>7.814068275278345E-2</v>
      </c>
    </row>
    <row r="19" spans="1:24" x14ac:dyDescent="0.3">
      <c r="A19" s="124"/>
      <c r="B19" s="124" t="s">
        <v>136</v>
      </c>
      <c r="C19" s="124"/>
      <c r="D19" s="124"/>
      <c r="E19" s="133">
        <v>4.5759299999999996</v>
      </c>
      <c r="F19" s="133">
        <v>4.4754909999999999</v>
      </c>
      <c r="G19" s="133">
        <v>2.838133</v>
      </c>
      <c r="H19" s="133">
        <v>2.3705270000000001</v>
      </c>
      <c r="I19" s="133">
        <v>3.6569259999999999</v>
      </c>
      <c r="J19" s="133">
        <v>3.6122179999999999</v>
      </c>
      <c r="K19" s="133">
        <v>1.7727329999999999</v>
      </c>
      <c r="L19" s="133">
        <v>4.3367310000000003</v>
      </c>
      <c r="M19" s="133">
        <v>5.1147609999999997</v>
      </c>
      <c r="N19" s="133">
        <v>4.5715320000000004</v>
      </c>
      <c r="O19" s="133">
        <v>0.98752799999999996</v>
      </c>
      <c r="P19" s="133">
        <v>1.098193</v>
      </c>
      <c r="Q19" s="133">
        <v>1.6279561899999999</v>
      </c>
      <c r="R19" s="133">
        <v>2</v>
      </c>
      <c r="S19" s="133">
        <v>2.9</v>
      </c>
      <c r="T19" s="133">
        <v>3.3</v>
      </c>
      <c r="U19" s="134">
        <v>6.3240420000000004</v>
      </c>
      <c r="V19" s="134">
        <v>2.008</v>
      </c>
      <c r="W19" s="131">
        <f>(HE___Total_value_of_grants[[#This Row],[2019/20]]-HE___Total_value_of_grants[[#This Row],[2002/03]])/HE___Total_value_of_grants[[#This Row],[2002/03]]</f>
        <v>-0.56118209850238088</v>
      </c>
      <c r="X19" s="131">
        <f>(HE___Total_value_of_grants[[#This Row],[2019/20]]-HE___Total_value_of_grants[[#This Row],[2018/19]])/HE___Total_value_of_grants[[#This Row],[2018/19]]</f>
        <v>-0.68248155214655437</v>
      </c>
    </row>
    <row r="20" spans="1:24" s="46" customFormat="1" x14ac:dyDescent="0.3">
      <c r="B20" s="46" t="s">
        <v>137</v>
      </c>
      <c r="E20" s="53">
        <v>28.510808000000001</v>
      </c>
      <c r="F20" s="53">
        <v>27.388251</v>
      </c>
      <c r="G20" s="53">
        <v>26.274812000000001</v>
      </c>
      <c r="H20" s="53">
        <v>26.490486000000001</v>
      </c>
      <c r="I20" s="53">
        <v>25.253205999999999</v>
      </c>
      <c r="J20" s="53">
        <v>23.560472000000001</v>
      </c>
      <c r="K20" s="53">
        <v>21.223725999999999</v>
      </c>
      <c r="L20" s="53">
        <v>24.746561</v>
      </c>
      <c r="M20" s="53">
        <v>27.559134</v>
      </c>
      <c r="N20" s="53">
        <v>25.337561999999998</v>
      </c>
      <c r="O20" s="53">
        <v>11.84403</v>
      </c>
      <c r="P20" s="53">
        <v>13.201371999999999</v>
      </c>
      <c r="Q20" s="53">
        <v>13.196904480000001</v>
      </c>
      <c r="R20" s="53">
        <v>14.1</v>
      </c>
      <c r="S20" s="53">
        <v>14.7</v>
      </c>
      <c r="T20" s="53">
        <f>SUM(T10:T19)</f>
        <v>14.5</v>
      </c>
      <c r="U20" s="54">
        <v>16.145479999999999</v>
      </c>
      <c r="V20" s="54">
        <v>13.078350999999998</v>
      </c>
      <c r="W20" s="48">
        <f>(HE___Total_value_of_grants[[#This Row],[2019/20]]-HE___Total_value_of_grants[[#This Row],[2002/03]])/HE___Total_value_of_grants[[#This Row],[2002/03]]</f>
        <v>-0.54128444904121986</v>
      </c>
      <c r="X20" s="48">
        <f>(HE___Total_value_of_grants[[#This Row],[2019/20]]-HE___Total_value_of_grants[[#This Row],[2018/19]])/HE___Total_value_of_grants[[#This Row],[2018/19]]</f>
        <v>-0.18996827595091639</v>
      </c>
    </row>
    <row r="21" spans="1:24" x14ac:dyDescent="0.3">
      <c r="A21" s="124"/>
      <c r="B21" s="124"/>
      <c r="C21" s="124"/>
      <c r="D21" s="133"/>
      <c r="E21" s="133"/>
      <c r="F21" s="133"/>
      <c r="G21" s="133"/>
      <c r="H21" s="133"/>
      <c r="I21" s="133"/>
      <c r="J21" s="133"/>
      <c r="K21" s="133"/>
      <c r="L21" s="133"/>
      <c r="M21" s="133"/>
      <c r="N21" s="133"/>
      <c r="O21" s="133"/>
      <c r="P21" s="133"/>
      <c r="Q21" s="133"/>
      <c r="R21" s="133"/>
      <c r="S21" s="133"/>
      <c r="T21" s="133"/>
      <c r="U21" s="131"/>
      <c r="V21" s="131"/>
      <c r="W21" s="124"/>
      <c r="X21" s="124"/>
    </row>
    <row r="22" spans="1:24" s="39" customFormat="1" ht="18" x14ac:dyDescent="0.35">
      <c r="A22" s="108"/>
      <c r="B22" s="108" t="s">
        <v>138</v>
      </c>
      <c r="C22" s="108"/>
      <c r="D22" s="108"/>
      <c r="E22" s="108"/>
      <c r="F22" s="108"/>
      <c r="G22" s="108"/>
      <c r="H22" s="108"/>
      <c r="I22" s="108"/>
      <c r="J22" s="108"/>
      <c r="K22" s="108"/>
      <c r="L22" s="108"/>
      <c r="M22" s="108"/>
      <c r="N22" s="108"/>
      <c r="O22" s="108"/>
      <c r="P22" s="108"/>
      <c r="Q22" s="108"/>
      <c r="R22" s="108"/>
      <c r="S22" s="108"/>
      <c r="T22" s="108"/>
      <c r="U22" s="108"/>
      <c r="V22" s="108"/>
      <c r="W22" s="108"/>
      <c r="X22" s="108"/>
    </row>
    <row r="23" spans="1:24" x14ac:dyDescent="0.3">
      <c r="A23" s="124"/>
      <c r="B23" s="124" t="s">
        <v>113</v>
      </c>
      <c r="C23" s="124" t="s">
        <v>50</v>
      </c>
      <c r="D23" s="124" t="s">
        <v>51</v>
      </c>
      <c r="E23" s="124" t="s">
        <v>60</v>
      </c>
      <c r="F23" s="124" t="s">
        <v>61</v>
      </c>
      <c r="G23" s="124" t="s">
        <v>62</v>
      </c>
      <c r="H23" s="124" t="s">
        <v>63</v>
      </c>
      <c r="I23" s="124" t="s">
        <v>64</v>
      </c>
      <c r="J23" s="124" t="s">
        <v>65</v>
      </c>
      <c r="K23" s="124" t="s">
        <v>66</v>
      </c>
      <c r="L23" s="124" t="s">
        <v>67</v>
      </c>
      <c r="M23" s="124" t="s">
        <v>68</v>
      </c>
      <c r="N23" s="124" t="s">
        <v>69</v>
      </c>
      <c r="O23" s="124" t="s">
        <v>70</v>
      </c>
      <c r="P23" s="124" t="s">
        <v>71</v>
      </c>
      <c r="Q23" s="124" t="s">
        <v>72</v>
      </c>
      <c r="R23" s="124" t="s">
        <v>91</v>
      </c>
      <c r="S23" s="124" t="s">
        <v>74</v>
      </c>
      <c r="T23" s="124" t="s">
        <v>75</v>
      </c>
      <c r="U23" s="124" t="s">
        <v>76</v>
      </c>
      <c r="V23" s="124" t="s">
        <v>77</v>
      </c>
      <c r="W23" s="124"/>
      <c r="X23" s="124"/>
    </row>
    <row r="24" spans="1:24" s="7" customFormat="1" x14ac:dyDescent="0.3">
      <c r="A24" s="32"/>
      <c r="B24" s="11" t="s">
        <v>119</v>
      </c>
      <c r="C24" s="11"/>
      <c r="D24" s="11"/>
      <c r="E24" s="12"/>
      <c r="F24" s="12"/>
      <c r="G24" s="12"/>
      <c r="H24" s="12"/>
      <c r="I24" s="12"/>
      <c r="J24" s="12"/>
      <c r="K24" s="12"/>
      <c r="L24" s="12"/>
      <c r="M24" s="12"/>
      <c r="N24" s="12"/>
      <c r="O24" s="12"/>
      <c r="P24" s="12"/>
      <c r="Q24" s="12"/>
      <c r="R24" s="12"/>
      <c r="S24" s="12"/>
      <c r="T24" s="12"/>
      <c r="U24" s="23"/>
      <c r="V24" s="23"/>
      <c r="W24" s="32"/>
      <c r="X24" s="32"/>
    </row>
    <row r="25" spans="1:24" x14ac:dyDescent="0.3">
      <c r="A25" s="124"/>
      <c r="B25" s="139"/>
      <c r="C25" s="139" t="s">
        <v>139</v>
      </c>
      <c r="D25" s="139"/>
      <c r="E25" s="140">
        <v>955000</v>
      </c>
      <c r="F25" s="140">
        <v>1209000</v>
      </c>
      <c r="G25" s="140">
        <v>980000</v>
      </c>
      <c r="H25" s="140">
        <v>905000</v>
      </c>
      <c r="I25" s="140">
        <v>1954000</v>
      </c>
      <c r="J25" s="140">
        <v>1050000</v>
      </c>
      <c r="K25" s="140">
        <v>1143994.3900000001</v>
      </c>
      <c r="L25" s="140">
        <v>1152000</v>
      </c>
      <c r="M25" s="140">
        <v>1122667</v>
      </c>
      <c r="N25" s="140">
        <v>2134700</v>
      </c>
      <c r="O25" s="140">
        <v>804919</v>
      </c>
      <c r="P25" s="140">
        <v>1182812</v>
      </c>
      <c r="Q25" s="140">
        <v>957864</v>
      </c>
      <c r="R25" s="140">
        <v>468267</v>
      </c>
      <c r="S25" s="140">
        <v>169837</v>
      </c>
      <c r="T25" s="140">
        <v>592792</v>
      </c>
      <c r="U25" s="141">
        <v>686081</v>
      </c>
      <c r="V25" s="141">
        <v>678828</v>
      </c>
      <c r="W25" s="124"/>
      <c r="X25" s="124"/>
    </row>
    <row r="26" spans="1:24" x14ac:dyDescent="0.3">
      <c r="A26" s="124"/>
      <c r="B26" s="139"/>
      <c r="C26" s="139"/>
      <c r="D26" s="139" t="s">
        <v>140</v>
      </c>
      <c r="E26" s="140" t="s">
        <v>81</v>
      </c>
      <c r="F26" s="140" t="s">
        <v>81</v>
      </c>
      <c r="G26" s="140" t="s">
        <v>81</v>
      </c>
      <c r="H26" s="140" t="s">
        <v>81</v>
      </c>
      <c r="I26" s="140" t="s">
        <v>81</v>
      </c>
      <c r="J26" s="140" t="s">
        <v>81</v>
      </c>
      <c r="K26" s="140">
        <v>565405</v>
      </c>
      <c r="L26" s="140">
        <v>435006</v>
      </c>
      <c r="M26" s="140">
        <v>479921</v>
      </c>
      <c r="N26" s="140">
        <v>1288800</v>
      </c>
      <c r="O26" s="140">
        <v>255067</v>
      </c>
      <c r="P26" s="140">
        <v>686038</v>
      </c>
      <c r="Q26" s="140">
        <v>465926</v>
      </c>
      <c r="R26" s="140">
        <v>373825</v>
      </c>
      <c r="S26" s="140">
        <v>216213</v>
      </c>
      <c r="T26" s="140">
        <v>507196</v>
      </c>
      <c r="U26" s="141">
        <v>558584</v>
      </c>
      <c r="V26" s="141">
        <v>347915</v>
      </c>
      <c r="W26" s="124"/>
      <c r="X26" s="124"/>
    </row>
    <row r="27" spans="1:24" x14ac:dyDescent="0.3">
      <c r="A27" s="124"/>
      <c r="B27" s="139"/>
      <c r="C27" s="139"/>
      <c r="D27" s="139" t="s">
        <v>141</v>
      </c>
      <c r="E27" s="140" t="s">
        <v>81</v>
      </c>
      <c r="F27" s="140" t="s">
        <v>81</v>
      </c>
      <c r="G27" s="140" t="s">
        <v>81</v>
      </c>
      <c r="H27" s="140" t="s">
        <v>81</v>
      </c>
      <c r="I27" s="140" t="s">
        <v>81</v>
      </c>
      <c r="J27" s="140" t="s">
        <v>81</v>
      </c>
      <c r="K27" s="140">
        <v>260529.15</v>
      </c>
      <c r="L27" s="140">
        <v>178171</v>
      </c>
      <c r="M27" s="140">
        <v>137450</v>
      </c>
      <c r="N27" s="140">
        <v>162800</v>
      </c>
      <c r="O27" s="140">
        <v>194674</v>
      </c>
      <c r="P27" s="140">
        <v>123737</v>
      </c>
      <c r="Q27" s="140">
        <v>215165</v>
      </c>
      <c r="R27" s="140">
        <v>6121</v>
      </c>
      <c r="S27" s="140">
        <v>0</v>
      </c>
      <c r="T27" s="140">
        <v>0</v>
      </c>
      <c r="U27" s="141">
        <v>0</v>
      </c>
      <c r="V27" s="141">
        <v>201820</v>
      </c>
      <c r="W27" s="124"/>
      <c r="X27" s="124"/>
    </row>
    <row r="28" spans="1:24" x14ac:dyDescent="0.3">
      <c r="A28" s="124"/>
      <c r="B28" s="139"/>
      <c r="C28" s="139"/>
      <c r="D28" s="139" t="s">
        <v>142</v>
      </c>
      <c r="E28" s="140" t="s">
        <v>81</v>
      </c>
      <c r="F28" s="140" t="s">
        <v>81</v>
      </c>
      <c r="G28" s="140" t="s">
        <v>81</v>
      </c>
      <c r="H28" s="140" t="s">
        <v>81</v>
      </c>
      <c r="I28" s="140" t="s">
        <v>81</v>
      </c>
      <c r="J28" s="140" t="s">
        <v>81</v>
      </c>
      <c r="K28" s="140">
        <v>200616.42</v>
      </c>
      <c r="L28" s="140">
        <v>184293</v>
      </c>
      <c r="M28" s="140">
        <v>101333</v>
      </c>
      <c r="N28" s="140">
        <v>107500</v>
      </c>
      <c r="O28" s="140">
        <v>1161</v>
      </c>
      <c r="P28" s="140">
        <v>0</v>
      </c>
      <c r="Q28" s="140">
        <v>7456</v>
      </c>
      <c r="R28" s="140">
        <v>0</v>
      </c>
      <c r="S28" s="140">
        <v>-69324</v>
      </c>
      <c r="T28" s="140">
        <v>85596</v>
      </c>
      <c r="U28" s="141">
        <v>0</v>
      </c>
      <c r="V28" s="141">
        <v>0</v>
      </c>
      <c r="W28" s="124"/>
      <c r="X28" s="124"/>
    </row>
    <row r="29" spans="1:24" x14ac:dyDescent="0.3">
      <c r="A29" s="124"/>
      <c r="B29" s="139"/>
      <c r="C29" s="139"/>
      <c r="D29" s="139" t="s">
        <v>143</v>
      </c>
      <c r="E29" s="140" t="s">
        <v>81</v>
      </c>
      <c r="F29" s="140" t="s">
        <v>81</v>
      </c>
      <c r="G29" s="140" t="s">
        <v>81</v>
      </c>
      <c r="H29" s="140" t="s">
        <v>81</v>
      </c>
      <c r="I29" s="140" t="s">
        <v>81</v>
      </c>
      <c r="J29" s="140" t="s">
        <v>81</v>
      </c>
      <c r="K29" s="140">
        <v>117443.82</v>
      </c>
      <c r="L29" s="140">
        <v>354846</v>
      </c>
      <c r="M29" s="140">
        <v>403963</v>
      </c>
      <c r="N29" s="140">
        <v>575600</v>
      </c>
      <c r="O29" s="140">
        <v>354017</v>
      </c>
      <c r="P29" s="140">
        <v>380281</v>
      </c>
      <c r="Q29" s="140">
        <v>269317</v>
      </c>
      <c r="R29" s="140">
        <v>88321</v>
      </c>
      <c r="S29" s="140">
        <v>22948</v>
      </c>
      <c r="T29" s="140">
        <v>0</v>
      </c>
      <c r="U29" s="141">
        <v>127497</v>
      </c>
      <c r="V29" s="141">
        <v>129093</v>
      </c>
      <c r="W29" s="124"/>
      <c r="X29" s="124"/>
    </row>
    <row r="30" spans="1:24" x14ac:dyDescent="0.3">
      <c r="A30" s="124"/>
      <c r="B30" s="139"/>
      <c r="C30" s="139" t="s">
        <v>144</v>
      </c>
      <c r="D30" s="139"/>
      <c r="E30" s="140" t="s">
        <v>81</v>
      </c>
      <c r="F30" s="140" t="s">
        <v>81</v>
      </c>
      <c r="G30" s="140" t="s">
        <v>81</v>
      </c>
      <c r="H30" s="140" t="s">
        <v>81</v>
      </c>
      <c r="I30" s="140" t="s">
        <v>81</v>
      </c>
      <c r="J30" s="140" t="s">
        <v>81</v>
      </c>
      <c r="K30" s="140" t="s">
        <v>81</v>
      </c>
      <c r="L30" s="140" t="s">
        <v>81</v>
      </c>
      <c r="M30" s="140">
        <v>43</v>
      </c>
      <c r="N30" s="140">
        <v>26</v>
      </c>
      <c r="O30" s="140">
        <v>17</v>
      </c>
      <c r="P30" s="140">
        <v>17</v>
      </c>
      <c r="Q30" s="140" t="s">
        <v>145</v>
      </c>
      <c r="R30" s="140" t="s">
        <v>145</v>
      </c>
      <c r="S30" s="140" t="s">
        <v>145</v>
      </c>
      <c r="T30" s="140" t="s">
        <v>145</v>
      </c>
      <c r="U30" s="141" t="s">
        <v>145</v>
      </c>
      <c r="V30" s="141" t="s">
        <v>145</v>
      </c>
      <c r="W30" s="124"/>
      <c r="X30" s="124"/>
    </row>
    <row r="31" spans="1:24" x14ac:dyDescent="0.3">
      <c r="A31" s="124"/>
      <c r="B31" s="139"/>
      <c r="C31" s="139"/>
      <c r="D31" s="139" t="s">
        <v>140</v>
      </c>
      <c r="E31" s="140" t="s">
        <v>81</v>
      </c>
      <c r="F31" s="140" t="s">
        <v>81</v>
      </c>
      <c r="G31" s="140" t="s">
        <v>81</v>
      </c>
      <c r="H31" s="140" t="s">
        <v>81</v>
      </c>
      <c r="I31" s="140" t="s">
        <v>81</v>
      </c>
      <c r="J31" s="140" t="s">
        <v>81</v>
      </c>
      <c r="K31" s="140" t="s">
        <v>81</v>
      </c>
      <c r="L31" s="140" t="s">
        <v>81</v>
      </c>
      <c r="M31" s="140">
        <v>13</v>
      </c>
      <c r="N31" s="140">
        <v>9</v>
      </c>
      <c r="O31" s="140">
        <v>10</v>
      </c>
      <c r="P31" s="140">
        <v>7</v>
      </c>
      <c r="Q31" s="140" t="s">
        <v>145</v>
      </c>
      <c r="R31" s="140" t="s">
        <v>145</v>
      </c>
      <c r="S31" s="140" t="s">
        <v>145</v>
      </c>
      <c r="T31" s="140" t="s">
        <v>145</v>
      </c>
      <c r="U31" s="141" t="s">
        <v>145</v>
      </c>
      <c r="V31" s="141" t="s">
        <v>145</v>
      </c>
      <c r="W31" s="124"/>
      <c r="X31" s="124"/>
    </row>
    <row r="32" spans="1:24" x14ac:dyDescent="0.3">
      <c r="A32" s="124"/>
      <c r="B32" s="139"/>
      <c r="C32" s="139"/>
      <c r="D32" s="139" t="s">
        <v>141</v>
      </c>
      <c r="E32" s="140" t="s">
        <v>81</v>
      </c>
      <c r="F32" s="140" t="s">
        <v>81</v>
      </c>
      <c r="G32" s="140" t="s">
        <v>81</v>
      </c>
      <c r="H32" s="140" t="s">
        <v>81</v>
      </c>
      <c r="I32" s="140" t="s">
        <v>81</v>
      </c>
      <c r="J32" s="140" t="s">
        <v>81</v>
      </c>
      <c r="K32" s="140" t="s">
        <v>81</v>
      </c>
      <c r="L32" s="140" t="s">
        <v>81</v>
      </c>
      <c r="M32" s="140">
        <v>5</v>
      </c>
      <c r="N32" s="140">
        <v>5</v>
      </c>
      <c r="O32" s="140">
        <v>2</v>
      </c>
      <c r="P32" s="140">
        <v>2</v>
      </c>
      <c r="Q32" s="140" t="s">
        <v>145</v>
      </c>
      <c r="R32" s="140" t="s">
        <v>145</v>
      </c>
      <c r="S32" s="140" t="s">
        <v>145</v>
      </c>
      <c r="T32" s="140" t="s">
        <v>145</v>
      </c>
      <c r="U32" s="141" t="s">
        <v>145</v>
      </c>
      <c r="V32" s="141" t="s">
        <v>145</v>
      </c>
      <c r="W32" s="124"/>
      <c r="X32" s="124"/>
    </row>
    <row r="33" spans="1:24" x14ac:dyDescent="0.3">
      <c r="A33" s="124"/>
      <c r="B33" s="139"/>
      <c r="C33" s="139"/>
      <c r="D33" s="139" t="s">
        <v>142</v>
      </c>
      <c r="E33" s="140" t="s">
        <v>81</v>
      </c>
      <c r="F33" s="140" t="s">
        <v>81</v>
      </c>
      <c r="G33" s="140" t="s">
        <v>81</v>
      </c>
      <c r="H33" s="140" t="s">
        <v>81</v>
      </c>
      <c r="I33" s="140" t="s">
        <v>81</v>
      </c>
      <c r="J33" s="140" t="s">
        <v>81</v>
      </c>
      <c r="K33" s="140" t="s">
        <v>81</v>
      </c>
      <c r="L33" s="140" t="s">
        <v>81</v>
      </c>
      <c r="M33" s="140">
        <v>1</v>
      </c>
      <c r="N33" s="140">
        <v>0</v>
      </c>
      <c r="O33" s="140">
        <v>0</v>
      </c>
      <c r="P33" s="140">
        <v>0</v>
      </c>
      <c r="Q33" s="140" t="s">
        <v>145</v>
      </c>
      <c r="R33" s="140" t="s">
        <v>145</v>
      </c>
      <c r="S33" s="140" t="s">
        <v>145</v>
      </c>
      <c r="T33" s="140" t="s">
        <v>145</v>
      </c>
      <c r="U33" s="141" t="s">
        <v>145</v>
      </c>
      <c r="V33" s="141" t="s">
        <v>145</v>
      </c>
      <c r="W33" s="124"/>
      <c r="X33" s="124"/>
    </row>
    <row r="34" spans="1:24" x14ac:dyDescent="0.3">
      <c r="A34" s="124"/>
      <c r="B34" s="139"/>
      <c r="C34" s="139"/>
      <c r="D34" s="139" t="s">
        <v>143</v>
      </c>
      <c r="E34" s="140" t="s">
        <v>81</v>
      </c>
      <c r="F34" s="140" t="s">
        <v>81</v>
      </c>
      <c r="G34" s="140" t="s">
        <v>81</v>
      </c>
      <c r="H34" s="140" t="s">
        <v>81</v>
      </c>
      <c r="I34" s="140" t="s">
        <v>81</v>
      </c>
      <c r="J34" s="140" t="s">
        <v>81</v>
      </c>
      <c r="K34" s="140" t="s">
        <v>81</v>
      </c>
      <c r="L34" s="140" t="s">
        <v>81</v>
      </c>
      <c r="M34" s="140">
        <v>24</v>
      </c>
      <c r="N34" s="140">
        <v>12</v>
      </c>
      <c r="O34" s="140">
        <v>5</v>
      </c>
      <c r="P34" s="140">
        <v>8</v>
      </c>
      <c r="Q34" s="140" t="s">
        <v>145</v>
      </c>
      <c r="R34" s="140" t="s">
        <v>145</v>
      </c>
      <c r="S34" s="140" t="s">
        <v>145</v>
      </c>
      <c r="T34" s="140" t="s">
        <v>145</v>
      </c>
      <c r="U34" s="141" t="s">
        <v>145</v>
      </c>
      <c r="V34" s="141" t="s">
        <v>145</v>
      </c>
      <c r="W34" s="124"/>
      <c r="X34" s="124"/>
    </row>
    <row r="35" spans="1:24" x14ac:dyDescent="0.3">
      <c r="A35" s="124"/>
      <c r="B35" s="139"/>
      <c r="C35" s="139" t="s">
        <v>146</v>
      </c>
      <c r="D35" s="139"/>
      <c r="E35" s="140" t="s">
        <v>81</v>
      </c>
      <c r="F35" s="140" t="s">
        <v>81</v>
      </c>
      <c r="G35" s="140" t="s">
        <v>81</v>
      </c>
      <c r="H35" s="140" t="s">
        <v>81</v>
      </c>
      <c r="I35" s="140" t="s">
        <v>81</v>
      </c>
      <c r="J35" s="140" t="s">
        <v>81</v>
      </c>
      <c r="K35" s="140" t="s">
        <v>81</v>
      </c>
      <c r="L35" s="140">
        <v>1831610</v>
      </c>
      <c r="M35" s="140">
        <v>1433599</v>
      </c>
      <c r="N35" s="140">
        <v>837100</v>
      </c>
      <c r="O35" s="140">
        <v>1064104</v>
      </c>
      <c r="P35" s="140">
        <v>604686</v>
      </c>
      <c r="Q35" s="140" t="s">
        <v>145</v>
      </c>
      <c r="R35" s="140" t="s">
        <v>145</v>
      </c>
      <c r="S35" s="140" t="s">
        <v>145</v>
      </c>
      <c r="T35" s="140" t="s">
        <v>145</v>
      </c>
      <c r="U35" s="141" t="s">
        <v>145</v>
      </c>
      <c r="V35" s="141" t="s">
        <v>145</v>
      </c>
      <c r="W35" s="124"/>
      <c r="X35" s="124"/>
    </row>
    <row r="36" spans="1:24" s="7" customFormat="1" x14ac:dyDescent="0.3">
      <c r="A36" s="32"/>
      <c r="B36" s="32" t="s">
        <v>121</v>
      </c>
      <c r="C36" s="32"/>
      <c r="D36" s="32"/>
      <c r="E36" s="8"/>
      <c r="F36" s="8"/>
      <c r="G36" s="8"/>
      <c r="H36" s="8"/>
      <c r="I36" s="8"/>
      <c r="J36" s="8"/>
      <c r="K36" s="8"/>
      <c r="L36" s="8"/>
      <c r="M36" s="8"/>
      <c r="N36" s="8"/>
      <c r="O36" s="8"/>
      <c r="P36" s="8"/>
      <c r="Q36" s="8"/>
      <c r="R36" s="8"/>
      <c r="S36" s="8"/>
      <c r="T36" s="8"/>
      <c r="U36" s="24"/>
      <c r="V36" s="24"/>
      <c r="W36" s="32"/>
      <c r="X36" s="32"/>
    </row>
    <row r="37" spans="1:24" x14ac:dyDescent="0.3">
      <c r="A37" s="124"/>
      <c r="B37" s="124"/>
      <c r="C37" s="124" t="s">
        <v>139</v>
      </c>
      <c r="D37" s="124"/>
      <c r="E37" s="50">
        <v>3273000</v>
      </c>
      <c r="F37" s="50">
        <v>2411000</v>
      </c>
      <c r="G37" s="50">
        <v>2453000</v>
      </c>
      <c r="H37" s="50">
        <v>2713000</v>
      </c>
      <c r="I37" s="50">
        <v>2780000</v>
      </c>
      <c r="J37" s="50">
        <v>2665000</v>
      </c>
      <c r="K37" s="50">
        <v>2065651.76</v>
      </c>
      <c r="L37" s="50">
        <v>3177186</v>
      </c>
      <c r="M37" s="50">
        <v>1947190</v>
      </c>
      <c r="N37" s="50">
        <v>1288300</v>
      </c>
      <c r="O37" s="50">
        <v>747044</v>
      </c>
      <c r="P37" s="50">
        <v>1198302</v>
      </c>
      <c r="Q37" s="50">
        <v>1774499.3</v>
      </c>
      <c r="R37" s="50">
        <v>1507941</v>
      </c>
      <c r="S37" s="50">
        <v>1328111</v>
      </c>
      <c r="T37" s="50">
        <v>1077412</v>
      </c>
      <c r="U37" s="142">
        <v>643071</v>
      </c>
      <c r="V37" s="142">
        <v>615818</v>
      </c>
      <c r="W37" s="124"/>
      <c r="X37" s="124"/>
    </row>
    <row r="38" spans="1:24" x14ac:dyDescent="0.3">
      <c r="A38" s="124"/>
      <c r="B38" s="124"/>
      <c r="C38" s="124"/>
      <c r="D38" s="124" t="s">
        <v>140</v>
      </c>
      <c r="E38" s="50" t="s">
        <v>81</v>
      </c>
      <c r="F38" s="50" t="s">
        <v>81</v>
      </c>
      <c r="G38" s="50" t="s">
        <v>81</v>
      </c>
      <c r="H38" s="50" t="s">
        <v>81</v>
      </c>
      <c r="I38" s="50" t="s">
        <v>81</v>
      </c>
      <c r="J38" s="50" t="s">
        <v>81</v>
      </c>
      <c r="K38" s="50">
        <v>824737</v>
      </c>
      <c r="L38" s="50">
        <v>1182576</v>
      </c>
      <c r="M38" s="50">
        <v>953339</v>
      </c>
      <c r="N38" s="50">
        <v>686900</v>
      </c>
      <c r="O38" s="50">
        <v>551343</v>
      </c>
      <c r="P38" s="50">
        <v>850026</v>
      </c>
      <c r="Q38" s="50">
        <v>1364695.5</v>
      </c>
      <c r="R38" s="50">
        <v>1319459</v>
      </c>
      <c r="S38" s="50">
        <v>1206338</v>
      </c>
      <c r="T38" s="50">
        <v>966518</v>
      </c>
      <c r="U38" s="142">
        <v>488089</v>
      </c>
      <c r="V38" s="142">
        <v>376537</v>
      </c>
      <c r="W38" s="124"/>
      <c r="X38" s="124"/>
    </row>
    <row r="39" spans="1:24" x14ac:dyDescent="0.3">
      <c r="A39" s="124"/>
      <c r="B39" s="124"/>
      <c r="C39" s="124"/>
      <c r="D39" s="124" t="s">
        <v>141</v>
      </c>
      <c r="E39" s="50" t="s">
        <v>81</v>
      </c>
      <c r="F39" s="50" t="s">
        <v>81</v>
      </c>
      <c r="G39" s="50" t="s">
        <v>81</v>
      </c>
      <c r="H39" s="50" t="s">
        <v>81</v>
      </c>
      <c r="I39" s="50" t="s">
        <v>81</v>
      </c>
      <c r="J39" s="50" t="s">
        <v>81</v>
      </c>
      <c r="K39" s="50">
        <v>266246.73</v>
      </c>
      <c r="L39" s="50">
        <v>455624</v>
      </c>
      <c r="M39" s="50">
        <v>125705</v>
      </c>
      <c r="N39" s="50">
        <v>70600</v>
      </c>
      <c r="O39" s="50">
        <v>108654</v>
      </c>
      <c r="P39" s="50">
        <v>193822</v>
      </c>
      <c r="Q39" s="50">
        <v>187801</v>
      </c>
      <c r="R39" s="50">
        <v>0</v>
      </c>
      <c r="S39" s="50">
        <v>0</v>
      </c>
      <c r="T39" s="50">
        <v>0</v>
      </c>
      <c r="U39" s="142">
        <v>21906</v>
      </c>
      <c r="V39" s="142">
        <v>69801</v>
      </c>
      <c r="W39" s="124"/>
      <c r="X39" s="124"/>
    </row>
    <row r="40" spans="1:24" x14ac:dyDescent="0.3">
      <c r="A40" s="124"/>
      <c r="B40" s="124"/>
      <c r="C40" s="124"/>
      <c r="D40" s="124" t="s">
        <v>142</v>
      </c>
      <c r="E40" s="50" t="s">
        <v>81</v>
      </c>
      <c r="F40" s="50" t="s">
        <v>81</v>
      </c>
      <c r="G40" s="50" t="s">
        <v>81</v>
      </c>
      <c r="H40" s="50" t="s">
        <v>81</v>
      </c>
      <c r="I40" s="50" t="s">
        <v>81</v>
      </c>
      <c r="J40" s="50" t="s">
        <v>81</v>
      </c>
      <c r="K40" s="50">
        <v>705783.03</v>
      </c>
      <c r="L40" s="50">
        <v>1329088</v>
      </c>
      <c r="M40" s="50">
        <v>656502</v>
      </c>
      <c r="N40" s="50">
        <v>404100</v>
      </c>
      <c r="O40" s="50">
        <v>17587</v>
      </c>
      <c r="P40" s="50">
        <v>16071.72</v>
      </c>
      <c r="Q40" s="50">
        <v>92152.86</v>
      </c>
      <c r="R40" s="50">
        <v>92293</v>
      </c>
      <c r="S40" s="50">
        <v>106710</v>
      </c>
      <c r="T40" s="50">
        <v>0</v>
      </c>
      <c r="U40" s="142">
        <v>0</v>
      </c>
      <c r="V40" s="142">
        <v>0</v>
      </c>
      <c r="W40" s="124"/>
      <c r="X40" s="124"/>
    </row>
    <row r="41" spans="1:24" x14ac:dyDescent="0.3">
      <c r="A41" s="124"/>
      <c r="B41" s="124"/>
      <c r="C41" s="124"/>
      <c r="D41" s="124" t="s">
        <v>143</v>
      </c>
      <c r="E41" s="50" t="s">
        <v>81</v>
      </c>
      <c r="F41" s="50" t="s">
        <v>81</v>
      </c>
      <c r="G41" s="50" t="s">
        <v>81</v>
      </c>
      <c r="H41" s="50" t="s">
        <v>81</v>
      </c>
      <c r="I41" s="50" t="s">
        <v>81</v>
      </c>
      <c r="J41" s="50" t="s">
        <v>81</v>
      </c>
      <c r="K41" s="50">
        <v>268885</v>
      </c>
      <c r="L41" s="50">
        <v>209898</v>
      </c>
      <c r="M41" s="50">
        <v>211644</v>
      </c>
      <c r="N41" s="50">
        <v>126700</v>
      </c>
      <c r="O41" s="50">
        <v>69460</v>
      </c>
      <c r="P41" s="50">
        <v>138382</v>
      </c>
      <c r="Q41" s="50">
        <v>129849.94</v>
      </c>
      <c r="R41" s="50">
        <v>96189</v>
      </c>
      <c r="S41" s="50">
        <v>15063</v>
      </c>
      <c r="T41" s="50">
        <v>110894</v>
      </c>
      <c r="U41" s="142">
        <v>133076</v>
      </c>
      <c r="V41" s="142">
        <v>169480</v>
      </c>
      <c r="W41" s="124"/>
      <c r="X41" s="124"/>
    </row>
    <row r="42" spans="1:24" x14ac:dyDescent="0.3">
      <c r="A42" s="124"/>
      <c r="B42" s="124"/>
      <c r="C42" s="124" t="s">
        <v>144</v>
      </c>
      <c r="D42" s="124"/>
      <c r="E42" s="50" t="s">
        <v>81</v>
      </c>
      <c r="F42" s="50" t="s">
        <v>81</v>
      </c>
      <c r="G42" s="50" t="s">
        <v>81</v>
      </c>
      <c r="H42" s="50" t="s">
        <v>81</v>
      </c>
      <c r="I42" s="50" t="s">
        <v>81</v>
      </c>
      <c r="J42" s="50" t="s">
        <v>81</v>
      </c>
      <c r="K42" s="50" t="s">
        <v>81</v>
      </c>
      <c r="L42" s="50" t="s">
        <v>81</v>
      </c>
      <c r="M42" s="50">
        <v>34</v>
      </c>
      <c r="N42" s="50">
        <v>14</v>
      </c>
      <c r="O42" s="50">
        <v>19</v>
      </c>
      <c r="P42" s="50">
        <v>9</v>
      </c>
      <c r="Q42" s="50" t="s">
        <v>145</v>
      </c>
      <c r="R42" s="50" t="s">
        <v>145</v>
      </c>
      <c r="S42" s="50" t="s">
        <v>145</v>
      </c>
      <c r="T42" s="50" t="s">
        <v>145</v>
      </c>
      <c r="U42" s="142" t="s">
        <v>145</v>
      </c>
      <c r="V42" s="124" t="s">
        <v>145</v>
      </c>
      <c r="W42" s="124"/>
      <c r="X42" s="124"/>
    </row>
    <row r="43" spans="1:24" x14ac:dyDescent="0.3">
      <c r="A43" s="124"/>
      <c r="B43" s="124"/>
      <c r="C43" s="124"/>
      <c r="D43" s="124" t="s">
        <v>140</v>
      </c>
      <c r="E43" s="50" t="s">
        <v>81</v>
      </c>
      <c r="F43" s="50" t="s">
        <v>81</v>
      </c>
      <c r="G43" s="50" t="s">
        <v>81</v>
      </c>
      <c r="H43" s="50" t="s">
        <v>81</v>
      </c>
      <c r="I43" s="50" t="s">
        <v>81</v>
      </c>
      <c r="J43" s="50" t="s">
        <v>81</v>
      </c>
      <c r="K43" s="50" t="s">
        <v>81</v>
      </c>
      <c r="L43" s="50" t="s">
        <v>81</v>
      </c>
      <c r="M43" s="50">
        <v>16</v>
      </c>
      <c r="N43" s="50">
        <v>6</v>
      </c>
      <c r="O43" s="50">
        <v>8</v>
      </c>
      <c r="P43" s="50">
        <v>5</v>
      </c>
      <c r="Q43" s="50" t="s">
        <v>145</v>
      </c>
      <c r="R43" s="50" t="s">
        <v>145</v>
      </c>
      <c r="S43" s="50" t="s">
        <v>145</v>
      </c>
      <c r="T43" s="50" t="s">
        <v>145</v>
      </c>
      <c r="U43" s="142" t="s">
        <v>145</v>
      </c>
      <c r="V43" s="124" t="s">
        <v>145</v>
      </c>
      <c r="W43" s="124"/>
      <c r="X43" s="124"/>
    </row>
    <row r="44" spans="1:24" x14ac:dyDescent="0.3">
      <c r="A44" s="124"/>
      <c r="B44" s="124"/>
      <c r="C44" s="124"/>
      <c r="D44" s="124" t="s">
        <v>141</v>
      </c>
      <c r="E44" s="50" t="s">
        <v>81</v>
      </c>
      <c r="F44" s="50" t="s">
        <v>81</v>
      </c>
      <c r="G44" s="50" t="s">
        <v>81</v>
      </c>
      <c r="H44" s="50" t="s">
        <v>81</v>
      </c>
      <c r="I44" s="50" t="s">
        <v>81</v>
      </c>
      <c r="J44" s="50" t="s">
        <v>81</v>
      </c>
      <c r="K44" s="50" t="s">
        <v>81</v>
      </c>
      <c r="L44" s="50" t="s">
        <v>81</v>
      </c>
      <c r="M44" s="50">
        <v>1</v>
      </c>
      <c r="N44" s="50">
        <v>1</v>
      </c>
      <c r="O44" s="50">
        <v>0</v>
      </c>
      <c r="P44" s="50">
        <v>0</v>
      </c>
      <c r="Q44" s="50" t="s">
        <v>145</v>
      </c>
      <c r="R44" s="50" t="s">
        <v>145</v>
      </c>
      <c r="S44" s="50" t="s">
        <v>145</v>
      </c>
      <c r="T44" s="50" t="s">
        <v>145</v>
      </c>
      <c r="U44" s="142" t="s">
        <v>145</v>
      </c>
      <c r="V44" s="124" t="s">
        <v>145</v>
      </c>
      <c r="W44" s="124"/>
      <c r="X44" s="124"/>
    </row>
    <row r="45" spans="1:24" x14ac:dyDescent="0.3">
      <c r="A45" s="124"/>
      <c r="B45" s="124"/>
      <c r="C45" s="124"/>
      <c r="D45" s="124" t="s">
        <v>142</v>
      </c>
      <c r="E45" s="50" t="s">
        <v>81</v>
      </c>
      <c r="F45" s="50" t="s">
        <v>81</v>
      </c>
      <c r="G45" s="50" t="s">
        <v>81</v>
      </c>
      <c r="H45" s="50" t="s">
        <v>81</v>
      </c>
      <c r="I45" s="50" t="s">
        <v>81</v>
      </c>
      <c r="J45" s="50" t="s">
        <v>81</v>
      </c>
      <c r="K45" s="50" t="s">
        <v>81</v>
      </c>
      <c r="L45" s="50" t="s">
        <v>81</v>
      </c>
      <c r="M45" s="50">
        <v>2</v>
      </c>
      <c r="N45" s="50">
        <v>0</v>
      </c>
      <c r="O45" s="50">
        <v>0</v>
      </c>
      <c r="P45" s="50">
        <v>0</v>
      </c>
      <c r="Q45" s="50" t="s">
        <v>145</v>
      </c>
      <c r="R45" s="50" t="s">
        <v>145</v>
      </c>
      <c r="S45" s="50" t="s">
        <v>145</v>
      </c>
      <c r="T45" s="50" t="s">
        <v>145</v>
      </c>
      <c r="U45" s="142" t="s">
        <v>145</v>
      </c>
      <c r="V45" s="124" t="s">
        <v>145</v>
      </c>
      <c r="W45" s="124"/>
      <c r="X45" s="124"/>
    </row>
    <row r="46" spans="1:24" x14ac:dyDescent="0.3">
      <c r="A46" s="124"/>
      <c r="B46" s="124"/>
      <c r="C46" s="124"/>
      <c r="D46" s="124" t="s">
        <v>143</v>
      </c>
      <c r="E46" s="50" t="s">
        <v>81</v>
      </c>
      <c r="F46" s="50" t="s">
        <v>81</v>
      </c>
      <c r="G46" s="50" t="s">
        <v>81</v>
      </c>
      <c r="H46" s="50" t="s">
        <v>81</v>
      </c>
      <c r="I46" s="50" t="s">
        <v>81</v>
      </c>
      <c r="J46" s="50" t="s">
        <v>81</v>
      </c>
      <c r="K46" s="50" t="s">
        <v>81</v>
      </c>
      <c r="L46" s="50" t="s">
        <v>81</v>
      </c>
      <c r="M46" s="50">
        <v>15</v>
      </c>
      <c r="N46" s="50">
        <v>7</v>
      </c>
      <c r="O46" s="50">
        <v>11</v>
      </c>
      <c r="P46" s="50">
        <v>4</v>
      </c>
      <c r="Q46" s="50" t="s">
        <v>145</v>
      </c>
      <c r="R46" s="50" t="s">
        <v>145</v>
      </c>
      <c r="S46" s="50" t="s">
        <v>145</v>
      </c>
      <c r="T46" s="50" t="s">
        <v>145</v>
      </c>
      <c r="U46" s="142" t="s">
        <v>145</v>
      </c>
      <c r="V46" s="124" t="s">
        <v>145</v>
      </c>
      <c r="W46" s="124"/>
      <c r="X46" s="124"/>
    </row>
    <row r="47" spans="1:24" x14ac:dyDescent="0.3">
      <c r="A47" s="124"/>
      <c r="B47" s="124"/>
      <c r="C47" s="124" t="s">
        <v>146</v>
      </c>
      <c r="D47" s="124"/>
      <c r="E47" s="50" t="s">
        <v>81</v>
      </c>
      <c r="F47" s="50" t="s">
        <v>81</v>
      </c>
      <c r="G47" s="50" t="s">
        <v>81</v>
      </c>
      <c r="H47" s="50" t="s">
        <v>81</v>
      </c>
      <c r="I47" s="50" t="s">
        <v>81</v>
      </c>
      <c r="J47" s="50" t="s">
        <v>81</v>
      </c>
      <c r="K47" s="50" t="s">
        <v>81</v>
      </c>
      <c r="L47" s="50">
        <v>1831610</v>
      </c>
      <c r="M47" s="50">
        <v>1561241</v>
      </c>
      <c r="N47" s="50">
        <v>1053200</v>
      </c>
      <c r="O47" s="50">
        <v>1607862</v>
      </c>
      <c r="P47" s="50">
        <v>723374</v>
      </c>
      <c r="Q47" s="50" t="s">
        <v>145</v>
      </c>
      <c r="R47" s="50" t="s">
        <v>145</v>
      </c>
      <c r="S47" s="50" t="s">
        <v>145</v>
      </c>
      <c r="T47" s="50" t="s">
        <v>145</v>
      </c>
      <c r="U47" s="142" t="s">
        <v>145</v>
      </c>
      <c r="V47" s="124" t="s">
        <v>145</v>
      </c>
      <c r="W47" s="124"/>
      <c r="X47" s="124"/>
    </row>
    <row r="48" spans="1:24" s="7" customFormat="1" x14ac:dyDescent="0.3">
      <c r="A48" s="32"/>
      <c r="B48" s="11" t="s">
        <v>123</v>
      </c>
      <c r="C48" s="11"/>
      <c r="D48" s="11"/>
      <c r="E48" s="12"/>
      <c r="F48" s="12"/>
      <c r="G48" s="12"/>
      <c r="H48" s="12"/>
      <c r="I48" s="12"/>
      <c r="J48" s="12"/>
      <c r="K48" s="12"/>
      <c r="L48" s="12"/>
      <c r="M48" s="12"/>
      <c r="N48" s="12"/>
      <c r="O48" s="12"/>
      <c r="P48" s="12"/>
      <c r="Q48" s="12"/>
      <c r="R48" s="12"/>
      <c r="S48" s="12"/>
      <c r="T48" s="12"/>
      <c r="U48" s="23"/>
      <c r="V48" s="23"/>
      <c r="W48" s="32"/>
      <c r="X48" s="32"/>
    </row>
    <row r="49" spans="1:24" x14ac:dyDescent="0.3">
      <c r="A49" s="124"/>
      <c r="B49" s="139"/>
      <c r="C49" s="139" t="s">
        <v>139</v>
      </c>
      <c r="D49" s="139"/>
      <c r="E49" s="140">
        <v>2817000</v>
      </c>
      <c r="F49" s="140">
        <v>2179000</v>
      </c>
      <c r="G49" s="140">
        <v>2727000</v>
      </c>
      <c r="H49" s="140">
        <v>1798000</v>
      </c>
      <c r="I49" s="140">
        <v>2057000</v>
      </c>
      <c r="J49" s="140">
        <v>1638000</v>
      </c>
      <c r="K49" s="140">
        <v>1751000</v>
      </c>
      <c r="L49" s="140">
        <v>2222000</v>
      </c>
      <c r="M49" s="140">
        <v>3060602</v>
      </c>
      <c r="N49" s="140">
        <v>1762500</v>
      </c>
      <c r="O49" s="140">
        <v>854166</v>
      </c>
      <c r="P49" s="140">
        <v>1109128</v>
      </c>
      <c r="Q49" s="140">
        <v>1612210.67</v>
      </c>
      <c r="R49" s="140">
        <v>1246001</v>
      </c>
      <c r="S49" s="140">
        <v>1380013</v>
      </c>
      <c r="T49" s="140">
        <v>1107263</v>
      </c>
      <c r="U49" s="141">
        <v>525216</v>
      </c>
      <c r="V49" s="141">
        <v>1197031</v>
      </c>
      <c r="W49" s="124"/>
      <c r="X49" s="124"/>
    </row>
    <row r="50" spans="1:24" x14ac:dyDescent="0.3">
      <c r="A50" s="124"/>
      <c r="B50" s="139"/>
      <c r="C50" s="139"/>
      <c r="D50" s="139" t="s">
        <v>140</v>
      </c>
      <c r="E50" s="140" t="s">
        <v>81</v>
      </c>
      <c r="F50" s="140" t="s">
        <v>81</v>
      </c>
      <c r="G50" s="140" t="s">
        <v>81</v>
      </c>
      <c r="H50" s="140" t="s">
        <v>81</v>
      </c>
      <c r="I50" s="140" t="s">
        <v>81</v>
      </c>
      <c r="J50" s="140" t="s">
        <v>81</v>
      </c>
      <c r="K50" s="140">
        <v>440933</v>
      </c>
      <c r="L50" s="140">
        <v>895257</v>
      </c>
      <c r="M50" s="140">
        <v>826358</v>
      </c>
      <c r="N50" s="140">
        <v>657900</v>
      </c>
      <c r="O50" s="140">
        <v>402446</v>
      </c>
      <c r="P50" s="140">
        <v>891682</v>
      </c>
      <c r="Q50" s="140">
        <v>1420983</v>
      </c>
      <c r="R50" s="140">
        <v>1174153</v>
      </c>
      <c r="S50" s="140">
        <v>1362025</v>
      </c>
      <c r="T50" s="140">
        <v>850679</v>
      </c>
      <c r="U50" s="141">
        <v>401322</v>
      </c>
      <c r="V50" s="141">
        <v>1144432</v>
      </c>
      <c r="W50" s="124"/>
      <c r="X50" s="124"/>
    </row>
    <row r="51" spans="1:24" x14ac:dyDescent="0.3">
      <c r="A51" s="124"/>
      <c r="B51" s="139"/>
      <c r="C51" s="139"/>
      <c r="D51" s="139" t="s">
        <v>141</v>
      </c>
      <c r="E51" s="140" t="s">
        <v>81</v>
      </c>
      <c r="F51" s="140" t="s">
        <v>81</v>
      </c>
      <c r="G51" s="140" t="s">
        <v>81</v>
      </c>
      <c r="H51" s="140" t="s">
        <v>81</v>
      </c>
      <c r="I51" s="140" t="s">
        <v>81</v>
      </c>
      <c r="J51" s="140" t="s">
        <v>81</v>
      </c>
      <c r="K51" s="140">
        <v>374445</v>
      </c>
      <c r="L51" s="140">
        <v>346069</v>
      </c>
      <c r="M51" s="140">
        <v>418388</v>
      </c>
      <c r="N51" s="140">
        <v>280900</v>
      </c>
      <c r="O51" s="140">
        <v>64730</v>
      </c>
      <c r="P51" s="140">
        <v>0</v>
      </c>
      <c r="Q51" s="140">
        <v>0</v>
      </c>
      <c r="R51" s="140">
        <v>0</v>
      </c>
      <c r="S51" s="140">
        <v>0</v>
      </c>
      <c r="T51" s="140">
        <v>33500</v>
      </c>
      <c r="U51" s="141"/>
      <c r="V51" s="141">
        <v>6900</v>
      </c>
      <c r="W51" s="124"/>
      <c r="X51" s="124"/>
    </row>
    <row r="52" spans="1:24" x14ac:dyDescent="0.3">
      <c r="A52" s="124"/>
      <c r="B52" s="139"/>
      <c r="C52" s="139"/>
      <c r="D52" s="139" t="s">
        <v>142</v>
      </c>
      <c r="E52" s="140" t="s">
        <v>81</v>
      </c>
      <c r="F52" s="140" t="s">
        <v>81</v>
      </c>
      <c r="G52" s="140" t="s">
        <v>81</v>
      </c>
      <c r="H52" s="140" t="s">
        <v>81</v>
      </c>
      <c r="I52" s="140" t="s">
        <v>81</v>
      </c>
      <c r="J52" s="140" t="s">
        <v>81</v>
      </c>
      <c r="K52" s="140">
        <v>862595.91</v>
      </c>
      <c r="L52" s="140">
        <v>844973</v>
      </c>
      <c r="M52" s="140">
        <v>1655619</v>
      </c>
      <c r="N52" s="140">
        <v>583300</v>
      </c>
      <c r="O52" s="140">
        <v>64190</v>
      </c>
      <c r="P52" s="140">
        <v>4430</v>
      </c>
      <c r="Q52" s="140">
        <v>2283.6700000000087</v>
      </c>
      <c r="R52" s="140">
        <v>0</v>
      </c>
      <c r="S52" s="140">
        <v>17988</v>
      </c>
      <c r="T52" s="140">
        <v>0</v>
      </c>
      <c r="U52" s="141">
        <v>0</v>
      </c>
      <c r="V52" s="141">
        <v>0</v>
      </c>
      <c r="W52" s="124"/>
      <c r="X52" s="124"/>
    </row>
    <row r="53" spans="1:24" x14ac:dyDescent="0.3">
      <c r="A53" s="124"/>
      <c r="B53" s="139"/>
      <c r="C53" s="139"/>
      <c r="D53" s="139" t="s">
        <v>143</v>
      </c>
      <c r="E53" s="140" t="s">
        <v>81</v>
      </c>
      <c r="F53" s="140" t="s">
        <v>81</v>
      </c>
      <c r="G53" s="140" t="s">
        <v>81</v>
      </c>
      <c r="H53" s="140" t="s">
        <v>81</v>
      </c>
      <c r="I53" s="140" t="s">
        <v>81</v>
      </c>
      <c r="J53" s="140" t="s">
        <v>81</v>
      </c>
      <c r="K53" s="140">
        <v>73079</v>
      </c>
      <c r="L53" s="140">
        <v>135894</v>
      </c>
      <c r="M53" s="140">
        <v>160237</v>
      </c>
      <c r="N53" s="140">
        <v>240400</v>
      </c>
      <c r="O53" s="140">
        <v>322800</v>
      </c>
      <c r="P53" s="140">
        <v>213016</v>
      </c>
      <c r="Q53" s="140">
        <v>188944</v>
      </c>
      <c r="R53" s="140">
        <v>71848</v>
      </c>
      <c r="S53" s="140">
        <v>0</v>
      </c>
      <c r="T53" s="140">
        <v>223084</v>
      </c>
      <c r="U53" s="141">
        <v>123894</v>
      </c>
      <c r="V53" s="141">
        <v>45699</v>
      </c>
      <c r="W53" s="124"/>
      <c r="X53" s="124"/>
    </row>
    <row r="54" spans="1:24" x14ac:dyDescent="0.3">
      <c r="A54" s="124"/>
      <c r="B54" s="139"/>
      <c r="C54" s="139" t="s">
        <v>144</v>
      </c>
      <c r="D54" s="139"/>
      <c r="E54" s="140" t="s">
        <v>81</v>
      </c>
      <c r="F54" s="140" t="s">
        <v>81</v>
      </c>
      <c r="G54" s="140" t="s">
        <v>81</v>
      </c>
      <c r="H54" s="140" t="s">
        <v>81</v>
      </c>
      <c r="I54" s="140" t="s">
        <v>81</v>
      </c>
      <c r="J54" s="140" t="s">
        <v>81</v>
      </c>
      <c r="K54" s="140" t="s">
        <v>81</v>
      </c>
      <c r="L54" s="140" t="s">
        <v>81</v>
      </c>
      <c r="M54" s="140">
        <v>37</v>
      </c>
      <c r="N54" s="140">
        <v>30</v>
      </c>
      <c r="O54" s="140">
        <v>27</v>
      </c>
      <c r="P54" s="140">
        <v>13</v>
      </c>
      <c r="Q54" s="140" t="s">
        <v>145</v>
      </c>
      <c r="R54" s="140" t="s">
        <v>145</v>
      </c>
      <c r="S54" s="140" t="s">
        <v>145</v>
      </c>
      <c r="T54" s="140" t="s">
        <v>145</v>
      </c>
      <c r="U54" s="141" t="s">
        <v>145</v>
      </c>
      <c r="V54" s="141" t="s">
        <v>145</v>
      </c>
      <c r="W54" s="124"/>
      <c r="X54" s="124"/>
    </row>
    <row r="55" spans="1:24" x14ac:dyDescent="0.3">
      <c r="A55" s="124"/>
      <c r="B55" s="139"/>
      <c r="C55" s="139"/>
      <c r="D55" s="139" t="s">
        <v>140</v>
      </c>
      <c r="E55" s="140" t="s">
        <v>81</v>
      </c>
      <c r="F55" s="140" t="s">
        <v>81</v>
      </c>
      <c r="G55" s="140" t="s">
        <v>81</v>
      </c>
      <c r="H55" s="140" t="s">
        <v>81</v>
      </c>
      <c r="I55" s="140" t="s">
        <v>81</v>
      </c>
      <c r="J55" s="140" t="s">
        <v>81</v>
      </c>
      <c r="K55" s="140" t="s">
        <v>81</v>
      </c>
      <c r="L55" s="140" t="s">
        <v>81</v>
      </c>
      <c r="M55" s="140">
        <v>12</v>
      </c>
      <c r="N55" s="140">
        <v>17</v>
      </c>
      <c r="O55" s="140">
        <v>21</v>
      </c>
      <c r="P55" s="140">
        <v>10</v>
      </c>
      <c r="Q55" s="140" t="s">
        <v>145</v>
      </c>
      <c r="R55" s="140" t="s">
        <v>145</v>
      </c>
      <c r="S55" s="140" t="s">
        <v>145</v>
      </c>
      <c r="T55" s="140" t="s">
        <v>145</v>
      </c>
      <c r="U55" s="141" t="s">
        <v>145</v>
      </c>
      <c r="V55" s="141" t="s">
        <v>145</v>
      </c>
      <c r="W55" s="124"/>
      <c r="X55" s="124"/>
    </row>
    <row r="56" spans="1:24" x14ac:dyDescent="0.3">
      <c r="A56" s="124"/>
      <c r="B56" s="139"/>
      <c r="C56" s="139"/>
      <c r="D56" s="139" t="s">
        <v>141</v>
      </c>
      <c r="E56" s="140" t="s">
        <v>81</v>
      </c>
      <c r="F56" s="140" t="s">
        <v>81</v>
      </c>
      <c r="G56" s="140" t="s">
        <v>81</v>
      </c>
      <c r="H56" s="140" t="s">
        <v>81</v>
      </c>
      <c r="I56" s="140" t="s">
        <v>81</v>
      </c>
      <c r="J56" s="140" t="s">
        <v>81</v>
      </c>
      <c r="K56" s="140" t="s">
        <v>81</v>
      </c>
      <c r="L56" s="140" t="s">
        <v>81</v>
      </c>
      <c r="M56" s="140">
        <v>2</v>
      </c>
      <c r="N56" s="140">
        <v>1</v>
      </c>
      <c r="O56" s="140">
        <v>0</v>
      </c>
      <c r="P56" s="140">
        <v>0</v>
      </c>
      <c r="Q56" s="140" t="s">
        <v>145</v>
      </c>
      <c r="R56" s="140" t="s">
        <v>145</v>
      </c>
      <c r="S56" s="140" t="s">
        <v>145</v>
      </c>
      <c r="T56" s="140" t="s">
        <v>145</v>
      </c>
      <c r="U56" s="141" t="s">
        <v>145</v>
      </c>
      <c r="V56" s="141" t="s">
        <v>145</v>
      </c>
      <c r="W56" s="124"/>
      <c r="X56" s="124"/>
    </row>
    <row r="57" spans="1:24" x14ac:dyDescent="0.3">
      <c r="A57" s="124"/>
      <c r="B57" s="139"/>
      <c r="C57" s="139"/>
      <c r="D57" s="139" t="s">
        <v>142</v>
      </c>
      <c r="E57" s="140" t="s">
        <v>81</v>
      </c>
      <c r="F57" s="140" t="s">
        <v>81</v>
      </c>
      <c r="G57" s="140" t="s">
        <v>81</v>
      </c>
      <c r="H57" s="140" t="s">
        <v>81</v>
      </c>
      <c r="I57" s="140" t="s">
        <v>81</v>
      </c>
      <c r="J57" s="140" t="s">
        <v>81</v>
      </c>
      <c r="K57" s="140" t="s">
        <v>81</v>
      </c>
      <c r="L57" s="140" t="s">
        <v>81</v>
      </c>
      <c r="M57" s="140">
        <v>5</v>
      </c>
      <c r="N57" s="140">
        <v>0</v>
      </c>
      <c r="O57" s="140">
        <v>0</v>
      </c>
      <c r="P57" s="140">
        <v>0</v>
      </c>
      <c r="Q57" s="140" t="s">
        <v>145</v>
      </c>
      <c r="R57" s="140" t="s">
        <v>145</v>
      </c>
      <c r="S57" s="140" t="s">
        <v>145</v>
      </c>
      <c r="T57" s="140" t="s">
        <v>145</v>
      </c>
      <c r="U57" s="141" t="s">
        <v>145</v>
      </c>
      <c r="V57" s="141" t="s">
        <v>145</v>
      </c>
      <c r="W57" s="124"/>
      <c r="X57" s="124"/>
    </row>
    <row r="58" spans="1:24" x14ac:dyDescent="0.3">
      <c r="A58" s="124"/>
      <c r="B58" s="139"/>
      <c r="C58" s="139"/>
      <c r="D58" s="139" t="s">
        <v>143</v>
      </c>
      <c r="E58" s="140" t="s">
        <v>81</v>
      </c>
      <c r="F58" s="140" t="s">
        <v>81</v>
      </c>
      <c r="G58" s="140" t="s">
        <v>81</v>
      </c>
      <c r="H58" s="140" t="s">
        <v>81</v>
      </c>
      <c r="I58" s="140" t="s">
        <v>81</v>
      </c>
      <c r="J58" s="140" t="s">
        <v>81</v>
      </c>
      <c r="K58" s="140" t="s">
        <v>81</v>
      </c>
      <c r="L58" s="140" t="s">
        <v>81</v>
      </c>
      <c r="M58" s="140">
        <v>18</v>
      </c>
      <c r="N58" s="140">
        <v>12</v>
      </c>
      <c r="O58" s="140">
        <v>6</v>
      </c>
      <c r="P58" s="140">
        <v>3</v>
      </c>
      <c r="Q58" s="140" t="s">
        <v>145</v>
      </c>
      <c r="R58" s="140" t="s">
        <v>145</v>
      </c>
      <c r="S58" s="140" t="s">
        <v>145</v>
      </c>
      <c r="T58" s="140" t="s">
        <v>145</v>
      </c>
      <c r="U58" s="141" t="s">
        <v>145</v>
      </c>
      <c r="V58" s="141" t="s">
        <v>145</v>
      </c>
      <c r="W58" s="124"/>
      <c r="X58" s="124"/>
    </row>
    <row r="59" spans="1:24" x14ac:dyDescent="0.3">
      <c r="A59" s="124"/>
      <c r="B59" s="139"/>
      <c r="C59" s="139" t="s">
        <v>146</v>
      </c>
      <c r="D59" s="139"/>
      <c r="E59" s="140" t="s">
        <v>81</v>
      </c>
      <c r="F59" s="140" t="s">
        <v>81</v>
      </c>
      <c r="G59" s="140" t="s">
        <v>81</v>
      </c>
      <c r="H59" s="140" t="s">
        <v>81</v>
      </c>
      <c r="I59" s="140" t="s">
        <v>81</v>
      </c>
      <c r="J59" s="140" t="s">
        <v>81</v>
      </c>
      <c r="K59" s="140" t="s">
        <v>81</v>
      </c>
      <c r="L59" s="140">
        <v>2739309</v>
      </c>
      <c r="M59" s="140">
        <v>1337669</v>
      </c>
      <c r="N59" s="140">
        <v>1180500</v>
      </c>
      <c r="O59" s="140">
        <v>1196337</v>
      </c>
      <c r="P59" s="140">
        <v>787748</v>
      </c>
      <c r="Q59" s="140" t="s">
        <v>145</v>
      </c>
      <c r="R59" s="140" t="s">
        <v>145</v>
      </c>
      <c r="S59" s="140" t="s">
        <v>145</v>
      </c>
      <c r="T59" s="140" t="s">
        <v>145</v>
      </c>
      <c r="U59" s="141" t="s">
        <v>145</v>
      </c>
      <c r="V59" s="141" t="s">
        <v>145</v>
      </c>
      <c r="W59" s="124"/>
      <c r="X59" s="124"/>
    </row>
    <row r="60" spans="1:24" s="7" customFormat="1" x14ac:dyDescent="0.3">
      <c r="A60" s="32"/>
      <c r="B60" s="32" t="s">
        <v>125</v>
      </c>
      <c r="C60" s="32"/>
      <c r="D60" s="32"/>
      <c r="E60" s="8"/>
      <c r="F60" s="8"/>
      <c r="G60" s="8"/>
      <c r="H60" s="8"/>
      <c r="I60" s="8"/>
      <c r="J60" s="8"/>
      <c r="K60" s="8"/>
      <c r="L60" s="8"/>
      <c r="M60" s="8"/>
      <c r="N60" s="8"/>
      <c r="O60" s="8"/>
      <c r="P60" s="8"/>
      <c r="Q60" s="8"/>
      <c r="R60" s="8"/>
      <c r="S60" s="8"/>
      <c r="T60" s="8"/>
      <c r="U60" s="24"/>
      <c r="V60" s="24"/>
      <c r="W60" s="32"/>
      <c r="X60" s="32"/>
    </row>
    <row r="61" spans="1:24" x14ac:dyDescent="0.3">
      <c r="A61" s="124"/>
      <c r="B61" s="124"/>
      <c r="C61" s="124" t="s">
        <v>139</v>
      </c>
      <c r="D61" s="124"/>
      <c r="E61" s="50">
        <v>2356000</v>
      </c>
      <c r="F61" s="50">
        <v>2458000</v>
      </c>
      <c r="G61" s="50">
        <v>522000</v>
      </c>
      <c r="H61" s="50">
        <v>2566000</v>
      </c>
      <c r="I61" s="50">
        <v>2645000</v>
      </c>
      <c r="J61" s="50">
        <v>2333000</v>
      </c>
      <c r="K61" s="50">
        <v>1829246.48</v>
      </c>
      <c r="L61" s="50">
        <v>1645007</v>
      </c>
      <c r="M61" s="50">
        <v>2723798</v>
      </c>
      <c r="N61" s="50">
        <v>3113700</v>
      </c>
      <c r="O61" s="50">
        <v>1802680</v>
      </c>
      <c r="P61" s="50">
        <v>937910</v>
      </c>
      <c r="Q61" s="50">
        <v>999918.79999999993</v>
      </c>
      <c r="R61" s="50">
        <v>1343553</v>
      </c>
      <c r="S61" s="50">
        <v>1580726</v>
      </c>
      <c r="T61" s="50">
        <v>1323482</v>
      </c>
      <c r="U61" s="142">
        <v>1374622</v>
      </c>
      <c r="V61" s="142">
        <v>1503740</v>
      </c>
      <c r="W61" s="124"/>
      <c r="X61" s="124"/>
    </row>
    <row r="62" spans="1:24" x14ac:dyDescent="0.3">
      <c r="A62" s="124"/>
      <c r="B62" s="124"/>
      <c r="C62" s="124"/>
      <c r="D62" s="124" t="s">
        <v>140</v>
      </c>
      <c r="E62" s="50" t="s">
        <v>81</v>
      </c>
      <c r="F62" s="50" t="s">
        <v>81</v>
      </c>
      <c r="G62" s="50" t="s">
        <v>81</v>
      </c>
      <c r="H62" s="50" t="s">
        <v>81</v>
      </c>
      <c r="I62" s="50" t="s">
        <v>81</v>
      </c>
      <c r="J62" s="50" t="s">
        <v>81</v>
      </c>
      <c r="K62" s="50">
        <v>636640.76</v>
      </c>
      <c r="L62" s="50">
        <v>552514</v>
      </c>
      <c r="M62" s="50">
        <v>1633464</v>
      </c>
      <c r="N62" s="50">
        <v>1993100</v>
      </c>
      <c r="O62" s="50">
        <v>1078206</v>
      </c>
      <c r="P62" s="50">
        <v>592901</v>
      </c>
      <c r="Q62" s="50">
        <v>504097.25</v>
      </c>
      <c r="R62" s="50">
        <v>763309</v>
      </c>
      <c r="S62" s="50">
        <v>1279175</v>
      </c>
      <c r="T62" s="50">
        <v>770359</v>
      </c>
      <c r="U62" s="142">
        <v>1103736</v>
      </c>
      <c r="V62" s="142">
        <v>1063332</v>
      </c>
      <c r="W62" s="124"/>
      <c r="X62" s="124"/>
    </row>
    <row r="63" spans="1:24" x14ac:dyDescent="0.3">
      <c r="A63" s="124"/>
      <c r="B63" s="124"/>
      <c r="C63" s="124"/>
      <c r="D63" s="124" t="s">
        <v>141</v>
      </c>
      <c r="E63" s="50" t="s">
        <v>81</v>
      </c>
      <c r="F63" s="50" t="s">
        <v>81</v>
      </c>
      <c r="G63" s="50" t="s">
        <v>81</v>
      </c>
      <c r="H63" s="50" t="s">
        <v>81</v>
      </c>
      <c r="I63" s="50" t="s">
        <v>81</v>
      </c>
      <c r="J63" s="50" t="s">
        <v>81</v>
      </c>
      <c r="K63" s="50">
        <v>292346.14</v>
      </c>
      <c r="L63" s="50">
        <v>155542</v>
      </c>
      <c r="M63" s="50">
        <v>314151</v>
      </c>
      <c r="N63" s="50">
        <v>475700</v>
      </c>
      <c r="O63" s="50">
        <v>469445</v>
      </c>
      <c r="P63" s="50">
        <v>286032</v>
      </c>
      <c r="Q63" s="50">
        <v>362443.92</v>
      </c>
      <c r="R63" s="50">
        <v>472727</v>
      </c>
      <c r="S63" s="50">
        <v>100876</v>
      </c>
      <c r="T63" s="50">
        <v>254071</v>
      </c>
      <c r="U63" s="142">
        <v>108642</v>
      </c>
      <c r="V63" s="142">
        <v>320016</v>
      </c>
      <c r="W63" s="124"/>
      <c r="X63" s="124"/>
    </row>
    <row r="64" spans="1:24" x14ac:dyDescent="0.3">
      <c r="A64" s="124"/>
      <c r="B64" s="124"/>
      <c r="C64" s="124"/>
      <c r="D64" s="124" t="s">
        <v>142</v>
      </c>
      <c r="E64" s="50" t="s">
        <v>81</v>
      </c>
      <c r="F64" s="50" t="s">
        <v>81</v>
      </c>
      <c r="G64" s="50" t="s">
        <v>81</v>
      </c>
      <c r="H64" s="50" t="s">
        <v>81</v>
      </c>
      <c r="I64" s="50" t="s">
        <v>81</v>
      </c>
      <c r="J64" s="50" t="s">
        <v>81</v>
      </c>
      <c r="K64" s="50">
        <v>888639.11</v>
      </c>
      <c r="L64" s="50">
        <v>855347</v>
      </c>
      <c r="M64" s="50">
        <v>633001</v>
      </c>
      <c r="N64" s="50">
        <v>628300</v>
      </c>
      <c r="O64" s="50">
        <v>168127</v>
      </c>
      <c r="P64" s="50">
        <v>4088</v>
      </c>
      <c r="Q64" s="50">
        <v>29192.630000000005</v>
      </c>
      <c r="R64" s="50">
        <v>44449</v>
      </c>
      <c r="S64" s="50">
        <v>141222</v>
      </c>
      <c r="T64" s="50">
        <v>0</v>
      </c>
      <c r="U64" s="142">
        <v>0</v>
      </c>
      <c r="V64" s="142">
        <v>0</v>
      </c>
      <c r="W64" s="124"/>
      <c r="X64" s="124"/>
    </row>
    <row r="65" spans="1:24" x14ac:dyDescent="0.3">
      <c r="A65" s="124"/>
      <c r="B65" s="124"/>
      <c r="C65" s="124"/>
      <c r="D65" s="124" t="s">
        <v>143</v>
      </c>
      <c r="E65" s="50" t="s">
        <v>81</v>
      </c>
      <c r="F65" s="50" t="s">
        <v>81</v>
      </c>
      <c r="G65" s="50" t="s">
        <v>81</v>
      </c>
      <c r="H65" s="50" t="s">
        <v>81</v>
      </c>
      <c r="I65" s="50" t="s">
        <v>81</v>
      </c>
      <c r="J65" s="50" t="s">
        <v>81</v>
      </c>
      <c r="K65" s="50">
        <v>11620.47</v>
      </c>
      <c r="L65" s="50">
        <v>81604</v>
      </c>
      <c r="M65" s="50">
        <v>143182</v>
      </c>
      <c r="N65" s="50">
        <v>16600</v>
      </c>
      <c r="O65" s="50">
        <v>86902</v>
      </c>
      <c r="P65" s="50">
        <v>54889</v>
      </c>
      <c r="Q65" s="50">
        <v>104185</v>
      </c>
      <c r="R65" s="50">
        <v>63068</v>
      </c>
      <c r="S65" s="50">
        <v>59453</v>
      </c>
      <c r="T65" s="50">
        <f>148157+150895</f>
        <v>299052</v>
      </c>
      <c r="U65" s="142">
        <v>162244</v>
      </c>
      <c r="V65" s="142">
        <v>120392</v>
      </c>
      <c r="W65" s="124"/>
      <c r="X65" s="124"/>
    </row>
    <row r="66" spans="1:24" x14ac:dyDescent="0.3">
      <c r="A66" s="124"/>
      <c r="B66" s="124"/>
      <c r="C66" s="124" t="s">
        <v>144</v>
      </c>
      <c r="D66" s="124"/>
      <c r="E66" s="50" t="s">
        <v>81</v>
      </c>
      <c r="F66" s="50" t="s">
        <v>81</v>
      </c>
      <c r="G66" s="50" t="s">
        <v>81</v>
      </c>
      <c r="H66" s="50" t="s">
        <v>81</v>
      </c>
      <c r="I66" s="50" t="s">
        <v>81</v>
      </c>
      <c r="J66" s="50" t="s">
        <v>81</v>
      </c>
      <c r="K66" s="50" t="s">
        <v>81</v>
      </c>
      <c r="L66" s="50" t="s">
        <v>81</v>
      </c>
      <c r="M66" s="50">
        <v>22</v>
      </c>
      <c r="N66" s="50">
        <v>24</v>
      </c>
      <c r="O66" s="50">
        <v>21</v>
      </c>
      <c r="P66" s="50">
        <v>8</v>
      </c>
      <c r="Q66" s="50" t="s">
        <v>145</v>
      </c>
      <c r="R66" s="50" t="s">
        <v>145</v>
      </c>
      <c r="S66" s="50" t="s">
        <v>145</v>
      </c>
      <c r="T66" s="50" t="s">
        <v>145</v>
      </c>
      <c r="U66" s="142" t="s">
        <v>145</v>
      </c>
      <c r="V66" s="142" t="s">
        <v>145</v>
      </c>
      <c r="W66" s="124"/>
      <c r="X66" s="124"/>
    </row>
    <row r="67" spans="1:24" x14ac:dyDescent="0.3">
      <c r="A67" s="124"/>
      <c r="B67" s="124"/>
      <c r="C67" s="124"/>
      <c r="D67" s="124" t="s">
        <v>140</v>
      </c>
      <c r="E67" s="50" t="s">
        <v>81</v>
      </c>
      <c r="F67" s="50" t="s">
        <v>81</v>
      </c>
      <c r="G67" s="50" t="s">
        <v>81</v>
      </c>
      <c r="H67" s="50" t="s">
        <v>81</v>
      </c>
      <c r="I67" s="50" t="s">
        <v>81</v>
      </c>
      <c r="J67" s="50" t="s">
        <v>81</v>
      </c>
      <c r="K67" s="50" t="s">
        <v>81</v>
      </c>
      <c r="L67" s="50" t="s">
        <v>81</v>
      </c>
      <c r="M67" s="50">
        <v>7</v>
      </c>
      <c r="N67" s="50">
        <v>14</v>
      </c>
      <c r="O67" s="50">
        <v>9</v>
      </c>
      <c r="P67" s="50">
        <v>2</v>
      </c>
      <c r="Q67" s="50" t="s">
        <v>145</v>
      </c>
      <c r="R67" s="50" t="s">
        <v>145</v>
      </c>
      <c r="S67" s="50" t="s">
        <v>145</v>
      </c>
      <c r="T67" s="50" t="s">
        <v>145</v>
      </c>
      <c r="U67" s="142" t="s">
        <v>145</v>
      </c>
      <c r="V67" s="142" t="s">
        <v>145</v>
      </c>
      <c r="W67" s="124"/>
      <c r="X67" s="124"/>
    </row>
    <row r="68" spans="1:24" x14ac:dyDescent="0.3">
      <c r="A68" s="124"/>
      <c r="B68" s="124"/>
      <c r="C68" s="124"/>
      <c r="D68" s="124" t="s">
        <v>141</v>
      </c>
      <c r="E68" s="50" t="s">
        <v>81</v>
      </c>
      <c r="F68" s="50" t="s">
        <v>81</v>
      </c>
      <c r="G68" s="50" t="s">
        <v>81</v>
      </c>
      <c r="H68" s="50" t="s">
        <v>81</v>
      </c>
      <c r="I68" s="50" t="s">
        <v>81</v>
      </c>
      <c r="J68" s="50" t="s">
        <v>81</v>
      </c>
      <c r="K68" s="50" t="s">
        <v>81</v>
      </c>
      <c r="L68" s="50" t="s">
        <v>81</v>
      </c>
      <c r="M68" s="50">
        <v>8</v>
      </c>
      <c r="N68" s="50">
        <v>7</v>
      </c>
      <c r="O68" s="50">
        <v>6</v>
      </c>
      <c r="P68" s="50">
        <v>5</v>
      </c>
      <c r="Q68" s="50" t="s">
        <v>145</v>
      </c>
      <c r="R68" s="50" t="s">
        <v>145</v>
      </c>
      <c r="S68" s="50" t="s">
        <v>145</v>
      </c>
      <c r="T68" s="50" t="s">
        <v>145</v>
      </c>
      <c r="U68" s="142" t="s">
        <v>145</v>
      </c>
      <c r="V68" s="142" t="s">
        <v>145</v>
      </c>
      <c r="W68" s="124"/>
      <c r="X68" s="124"/>
    </row>
    <row r="69" spans="1:24" x14ac:dyDescent="0.3">
      <c r="A69" s="124"/>
      <c r="B69" s="124"/>
      <c r="C69" s="124"/>
      <c r="D69" s="124" t="s">
        <v>142</v>
      </c>
      <c r="E69" s="50" t="s">
        <v>81</v>
      </c>
      <c r="F69" s="50" t="s">
        <v>81</v>
      </c>
      <c r="G69" s="50" t="s">
        <v>81</v>
      </c>
      <c r="H69" s="50" t="s">
        <v>81</v>
      </c>
      <c r="I69" s="50" t="s">
        <v>81</v>
      </c>
      <c r="J69" s="50" t="s">
        <v>81</v>
      </c>
      <c r="K69" s="50" t="s">
        <v>81</v>
      </c>
      <c r="L69" s="50" t="s">
        <v>81</v>
      </c>
      <c r="M69" s="50">
        <v>2</v>
      </c>
      <c r="N69" s="50">
        <v>0</v>
      </c>
      <c r="O69" s="50">
        <v>0</v>
      </c>
      <c r="P69" s="50">
        <v>0</v>
      </c>
      <c r="Q69" s="50" t="s">
        <v>145</v>
      </c>
      <c r="R69" s="50" t="s">
        <v>145</v>
      </c>
      <c r="S69" s="50" t="s">
        <v>145</v>
      </c>
      <c r="T69" s="50" t="s">
        <v>145</v>
      </c>
      <c r="U69" s="142" t="s">
        <v>145</v>
      </c>
      <c r="V69" s="142" t="s">
        <v>145</v>
      </c>
      <c r="W69" s="124"/>
      <c r="X69" s="124"/>
    </row>
    <row r="70" spans="1:24" x14ac:dyDescent="0.3">
      <c r="A70" s="124"/>
      <c r="B70" s="124"/>
      <c r="C70" s="124"/>
      <c r="D70" s="124" t="s">
        <v>143</v>
      </c>
      <c r="E70" s="50" t="s">
        <v>81</v>
      </c>
      <c r="F70" s="50" t="s">
        <v>81</v>
      </c>
      <c r="G70" s="50" t="s">
        <v>81</v>
      </c>
      <c r="H70" s="50" t="s">
        <v>81</v>
      </c>
      <c r="I70" s="50" t="s">
        <v>81</v>
      </c>
      <c r="J70" s="50" t="s">
        <v>81</v>
      </c>
      <c r="K70" s="50" t="s">
        <v>81</v>
      </c>
      <c r="L70" s="50" t="s">
        <v>81</v>
      </c>
      <c r="M70" s="50">
        <v>5</v>
      </c>
      <c r="N70" s="50">
        <v>3</v>
      </c>
      <c r="O70" s="50">
        <v>6</v>
      </c>
      <c r="P70" s="50">
        <v>1</v>
      </c>
      <c r="Q70" s="50" t="s">
        <v>145</v>
      </c>
      <c r="R70" s="50" t="s">
        <v>145</v>
      </c>
      <c r="S70" s="50" t="s">
        <v>145</v>
      </c>
      <c r="T70" s="50" t="s">
        <v>145</v>
      </c>
      <c r="U70" s="142" t="s">
        <v>145</v>
      </c>
      <c r="V70" s="142" t="s">
        <v>145</v>
      </c>
      <c r="W70" s="124"/>
      <c r="X70" s="124"/>
    </row>
    <row r="71" spans="1:24" x14ac:dyDescent="0.3">
      <c r="A71" s="124"/>
      <c r="B71" s="124"/>
      <c r="C71" s="124" t="s">
        <v>146</v>
      </c>
      <c r="D71" s="124"/>
      <c r="E71" s="50" t="s">
        <v>81</v>
      </c>
      <c r="F71" s="50" t="s">
        <v>81</v>
      </c>
      <c r="G71" s="50" t="s">
        <v>81</v>
      </c>
      <c r="H71" s="50" t="s">
        <v>81</v>
      </c>
      <c r="I71" s="50" t="s">
        <v>81</v>
      </c>
      <c r="J71" s="50" t="s">
        <v>81</v>
      </c>
      <c r="K71" s="50"/>
      <c r="L71" s="50">
        <v>3340117</v>
      </c>
      <c r="M71" s="50">
        <v>2051787</v>
      </c>
      <c r="N71" s="50">
        <v>1476700</v>
      </c>
      <c r="O71" s="50">
        <v>1215455</v>
      </c>
      <c r="P71" s="50">
        <v>315068</v>
      </c>
      <c r="Q71" s="50" t="s">
        <v>145</v>
      </c>
      <c r="R71" s="50" t="s">
        <v>145</v>
      </c>
      <c r="S71" s="50" t="s">
        <v>145</v>
      </c>
      <c r="T71" s="50" t="s">
        <v>145</v>
      </c>
      <c r="U71" s="142" t="s">
        <v>145</v>
      </c>
      <c r="V71" s="142" t="s">
        <v>145</v>
      </c>
      <c r="W71" s="124"/>
      <c r="X71" s="124"/>
    </row>
    <row r="72" spans="1:24" s="7" customFormat="1" x14ac:dyDescent="0.3">
      <c r="A72" s="32"/>
      <c r="B72" s="11" t="s">
        <v>127</v>
      </c>
      <c r="C72" s="11"/>
      <c r="D72" s="11"/>
      <c r="E72" s="12"/>
      <c r="F72" s="12"/>
      <c r="G72" s="12"/>
      <c r="H72" s="12"/>
      <c r="I72" s="12"/>
      <c r="J72" s="12"/>
      <c r="K72" s="12"/>
      <c r="L72" s="12"/>
      <c r="M72" s="12"/>
      <c r="N72" s="12"/>
      <c r="O72" s="12"/>
      <c r="P72" s="12"/>
      <c r="Q72" s="12"/>
      <c r="R72" s="12"/>
      <c r="S72" s="12"/>
      <c r="T72" s="12"/>
      <c r="U72" s="23"/>
      <c r="V72" s="23"/>
      <c r="W72" s="32"/>
      <c r="X72" s="32"/>
    </row>
    <row r="73" spans="1:24" x14ac:dyDescent="0.3">
      <c r="A73" s="124"/>
      <c r="B73" s="139"/>
      <c r="C73" s="139" t="s">
        <v>139</v>
      </c>
      <c r="D73" s="139"/>
      <c r="E73" s="140">
        <v>2274000</v>
      </c>
      <c r="F73" s="140">
        <v>2015000</v>
      </c>
      <c r="G73" s="140">
        <v>3205000</v>
      </c>
      <c r="H73" s="140">
        <v>3494000</v>
      </c>
      <c r="I73" s="140">
        <v>2944000</v>
      </c>
      <c r="J73" s="140">
        <v>2322000</v>
      </c>
      <c r="K73" s="140">
        <v>1633553.8900000001</v>
      </c>
      <c r="L73" s="140">
        <v>2386204</v>
      </c>
      <c r="M73" s="140">
        <v>2845684</v>
      </c>
      <c r="N73" s="140">
        <v>2300512</v>
      </c>
      <c r="O73" s="140">
        <v>1507007</v>
      </c>
      <c r="P73" s="140">
        <v>2502597</v>
      </c>
      <c r="Q73" s="140">
        <v>2769097.79</v>
      </c>
      <c r="R73" s="140">
        <v>1493014</v>
      </c>
      <c r="S73" s="140">
        <v>1689158</v>
      </c>
      <c r="T73" s="140">
        <v>1687416</v>
      </c>
      <c r="U73" s="141">
        <v>1415139</v>
      </c>
      <c r="V73" s="141">
        <v>1076358</v>
      </c>
      <c r="W73" s="124"/>
      <c r="X73" s="124"/>
    </row>
    <row r="74" spans="1:24" x14ac:dyDescent="0.3">
      <c r="A74" s="124"/>
      <c r="B74" s="139"/>
      <c r="C74" s="139"/>
      <c r="D74" s="139" t="s">
        <v>140</v>
      </c>
      <c r="E74" s="140" t="s">
        <v>81</v>
      </c>
      <c r="F74" s="140" t="s">
        <v>81</v>
      </c>
      <c r="G74" s="140" t="s">
        <v>81</v>
      </c>
      <c r="H74" s="140" t="s">
        <v>81</v>
      </c>
      <c r="I74" s="140" t="s">
        <v>81</v>
      </c>
      <c r="J74" s="140" t="s">
        <v>81</v>
      </c>
      <c r="K74" s="140">
        <v>528207</v>
      </c>
      <c r="L74" s="140">
        <v>1038483</v>
      </c>
      <c r="M74" s="140">
        <v>910366</v>
      </c>
      <c r="N74" s="140">
        <v>1124998</v>
      </c>
      <c r="O74" s="140">
        <v>734724</v>
      </c>
      <c r="P74" s="140">
        <v>2050632</v>
      </c>
      <c r="Q74" s="140">
        <v>2250992</v>
      </c>
      <c r="R74" s="140">
        <v>1094714</v>
      </c>
      <c r="S74" s="140">
        <v>1340749</v>
      </c>
      <c r="T74" s="140">
        <v>1365558</v>
      </c>
      <c r="U74" s="141">
        <v>1176011</v>
      </c>
      <c r="V74" s="141">
        <v>764316</v>
      </c>
      <c r="W74" s="124"/>
      <c r="X74" s="124"/>
    </row>
    <row r="75" spans="1:24" x14ac:dyDescent="0.3">
      <c r="A75" s="124"/>
      <c r="B75" s="139"/>
      <c r="C75" s="139"/>
      <c r="D75" s="139" t="s">
        <v>141</v>
      </c>
      <c r="E75" s="140" t="s">
        <v>81</v>
      </c>
      <c r="F75" s="140" t="s">
        <v>81</v>
      </c>
      <c r="G75" s="140" t="s">
        <v>81</v>
      </c>
      <c r="H75" s="140" t="s">
        <v>81</v>
      </c>
      <c r="I75" s="140" t="s">
        <v>81</v>
      </c>
      <c r="J75" s="140" t="s">
        <v>81</v>
      </c>
      <c r="K75" s="140">
        <v>76954</v>
      </c>
      <c r="L75" s="140">
        <v>196098</v>
      </c>
      <c r="M75" s="140">
        <v>537576</v>
      </c>
      <c r="N75" s="140">
        <v>257500</v>
      </c>
      <c r="O75" s="140">
        <v>413652</v>
      </c>
      <c r="P75" s="140">
        <v>190333</v>
      </c>
      <c r="Q75" s="140">
        <v>222627</v>
      </c>
      <c r="R75" s="140">
        <v>67936</v>
      </c>
      <c r="S75" s="140">
        <v>83286</v>
      </c>
      <c r="T75" s="140">
        <v>102766</v>
      </c>
      <c r="U75" s="141">
        <v>41435</v>
      </c>
      <c r="V75" s="141">
        <v>108701</v>
      </c>
      <c r="W75" s="124"/>
      <c r="X75" s="124"/>
    </row>
    <row r="76" spans="1:24" x14ac:dyDescent="0.3">
      <c r="A76" s="124"/>
      <c r="B76" s="139"/>
      <c r="C76" s="139"/>
      <c r="D76" s="139" t="s">
        <v>142</v>
      </c>
      <c r="E76" s="140" t="s">
        <v>81</v>
      </c>
      <c r="F76" s="140" t="s">
        <v>81</v>
      </c>
      <c r="G76" s="140" t="s">
        <v>81</v>
      </c>
      <c r="H76" s="140" t="s">
        <v>81</v>
      </c>
      <c r="I76" s="140" t="s">
        <v>81</v>
      </c>
      <c r="J76" s="140" t="s">
        <v>81</v>
      </c>
      <c r="K76" s="140">
        <v>913294.89</v>
      </c>
      <c r="L76" s="140">
        <v>1004696</v>
      </c>
      <c r="M76" s="140">
        <v>1212309</v>
      </c>
      <c r="N76" s="140">
        <v>693414</v>
      </c>
      <c r="O76" s="140">
        <v>163254</v>
      </c>
      <c r="P76" s="140">
        <v>52710.79</v>
      </c>
      <c r="Q76" s="140">
        <v>41575.279999999999</v>
      </c>
      <c r="R76" s="140">
        <v>0</v>
      </c>
      <c r="S76" s="140">
        <v>131969</v>
      </c>
      <c r="T76" s="140">
        <v>0</v>
      </c>
      <c r="U76" s="141">
        <v>0</v>
      </c>
      <c r="V76" s="141">
        <v>0</v>
      </c>
      <c r="W76" s="124"/>
      <c r="X76" s="124"/>
    </row>
    <row r="77" spans="1:24" x14ac:dyDescent="0.3">
      <c r="A77" s="124"/>
      <c r="B77" s="139"/>
      <c r="C77" s="139"/>
      <c r="D77" s="139" t="s">
        <v>143</v>
      </c>
      <c r="E77" s="140" t="s">
        <v>81</v>
      </c>
      <c r="F77" s="140" t="s">
        <v>81</v>
      </c>
      <c r="G77" s="140" t="s">
        <v>81</v>
      </c>
      <c r="H77" s="140" t="s">
        <v>81</v>
      </c>
      <c r="I77" s="140" t="s">
        <v>81</v>
      </c>
      <c r="J77" s="140" t="s">
        <v>81</v>
      </c>
      <c r="K77" s="140">
        <v>115098</v>
      </c>
      <c r="L77" s="140">
        <v>146927</v>
      </c>
      <c r="M77" s="140">
        <v>185433</v>
      </c>
      <c r="N77" s="140">
        <v>224600</v>
      </c>
      <c r="O77" s="140">
        <v>195377</v>
      </c>
      <c r="P77" s="140">
        <v>208921</v>
      </c>
      <c r="Q77" s="140">
        <v>253903.51</v>
      </c>
      <c r="R77" s="140">
        <v>330364</v>
      </c>
      <c r="S77" s="140">
        <v>133154</v>
      </c>
      <c r="T77" s="140">
        <v>219092</v>
      </c>
      <c r="U77" s="141">
        <v>197693</v>
      </c>
      <c r="V77" s="141">
        <v>203341</v>
      </c>
      <c r="W77" s="124"/>
      <c r="X77" s="124"/>
    </row>
    <row r="78" spans="1:24" x14ac:dyDescent="0.3">
      <c r="A78" s="124"/>
      <c r="B78" s="139"/>
      <c r="C78" s="139" t="s">
        <v>144</v>
      </c>
      <c r="D78" s="139"/>
      <c r="E78" s="140" t="s">
        <v>81</v>
      </c>
      <c r="F78" s="140" t="s">
        <v>81</v>
      </c>
      <c r="G78" s="140" t="s">
        <v>81</v>
      </c>
      <c r="H78" s="140" t="s">
        <v>81</v>
      </c>
      <c r="I78" s="140" t="s">
        <v>81</v>
      </c>
      <c r="J78" s="140" t="s">
        <v>81</v>
      </c>
      <c r="K78" s="140" t="s">
        <v>81</v>
      </c>
      <c r="L78" s="140" t="s">
        <v>81</v>
      </c>
      <c r="M78" s="140">
        <v>65</v>
      </c>
      <c r="N78" s="140">
        <v>41</v>
      </c>
      <c r="O78" s="140">
        <v>39</v>
      </c>
      <c r="P78" s="140">
        <v>7</v>
      </c>
      <c r="Q78" s="140" t="s">
        <v>145</v>
      </c>
      <c r="R78" s="140" t="s">
        <v>145</v>
      </c>
      <c r="S78" s="140" t="s">
        <v>145</v>
      </c>
      <c r="T78" s="140" t="s">
        <v>145</v>
      </c>
      <c r="U78" s="141" t="s">
        <v>145</v>
      </c>
      <c r="V78" s="141" t="s">
        <v>145</v>
      </c>
      <c r="W78" s="124"/>
      <c r="X78" s="124"/>
    </row>
    <row r="79" spans="1:24" x14ac:dyDescent="0.3">
      <c r="A79" s="124"/>
      <c r="B79" s="139"/>
      <c r="C79" s="139"/>
      <c r="D79" s="139" t="s">
        <v>140</v>
      </c>
      <c r="E79" s="140" t="s">
        <v>81</v>
      </c>
      <c r="F79" s="140" t="s">
        <v>81</v>
      </c>
      <c r="G79" s="140" t="s">
        <v>81</v>
      </c>
      <c r="H79" s="140" t="s">
        <v>81</v>
      </c>
      <c r="I79" s="140" t="s">
        <v>81</v>
      </c>
      <c r="J79" s="140" t="s">
        <v>81</v>
      </c>
      <c r="K79" s="140" t="s">
        <v>81</v>
      </c>
      <c r="L79" s="140" t="s">
        <v>81</v>
      </c>
      <c r="M79" s="140">
        <v>19</v>
      </c>
      <c r="N79" s="140">
        <v>9</v>
      </c>
      <c r="O79" s="140">
        <v>8</v>
      </c>
      <c r="P79" s="140">
        <v>0</v>
      </c>
      <c r="Q79" s="140" t="s">
        <v>145</v>
      </c>
      <c r="R79" s="140" t="s">
        <v>145</v>
      </c>
      <c r="S79" s="140" t="s">
        <v>145</v>
      </c>
      <c r="T79" s="140" t="s">
        <v>145</v>
      </c>
      <c r="U79" s="141" t="s">
        <v>145</v>
      </c>
      <c r="V79" s="141" t="s">
        <v>145</v>
      </c>
      <c r="W79" s="124"/>
      <c r="X79" s="124"/>
    </row>
    <row r="80" spans="1:24" x14ac:dyDescent="0.3">
      <c r="A80" s="124"/>
      <c r="B80" s="139"/>
      <c r="C80" s="139"/>
      <c r="D80" s="139" t="s">
        <v>141</v>
      </c>
      <c r="E80" s="140" t="s">
        <v>81</v>
      </c>
      <c r="F80" s="140" t="s">
        <v>81</v>
      </c>
      <c r="G80" s="140" t="s">
        <v>81</v>
      </c>
      <c r="H80" s="140" t="s">
        <v>81</v>
      </c>
      <c r="I80" s="140" t="s">
        <v>81</v>
      </c>
      <c r="J80" s="140" t="s">
        <v>81</v>
      </c>
      <c r="K80" s="140" t="s">
        <v>81</v>
      </c>
      <c r="L80" s="140" t="s">
        <v>81</v>
      </c>
      <c r="M80" s="140">
        <v>7</v>
      </c>
      <c r="N80" s="140">
        <v>5</v>
      </c>
      <c r="O80" s="140">
        <v>4</v>
      </c>
      <c r="P80" s="140">
        <v>1</v>
      </c>
      <c r="Q80" s="140" t="s">
        <v>145</v>
      </c>
      <c r="R80" s="140" t="s">
        <v>145</v>
      </c>
      <c r="S80" s="140" t="s">
        <v>145</v>
      </c>
      <c r="T80" s="140" t="s">
        <v>145</v>
      </c>
      <c r="U80" s="141" t="s">
        <v>145</v>
      </c>
      <c r="V80" s="141" t="s">
        <v>145</v>
      </c>
      <c r="W80" s="124"/>
      <c r="X80" s="124"/>
    </row>
    <row r="81" spans="1:24" x14ac:dyDescent="0.3">
      <c r="A81" s="124"/>
      <c r="B81" s="139"/>
      <c r="C81" s="139"/>
      <c r="D81" s="139" t="s">
        <v>142</v>
      </c>
      <c r="E81" s="140" t="s">
        <v>81</v>
      </c>
      <c r="F81" s="140" t="s">
        <v>81</v>
      </c>
      <c r="G81" s="140" t="s">
        <v>81</v>
      </c>
      <c r="H81" s="140" t="s">
        <v>81</v>
      </c>
      <c r="I81" s="140" t="s">
        <v>81</v>
      </c>
      <c r="J81" s="140" t="s">
        <v>81</v>
      </c>
      <c r="K81" s="140" t="s">
        <v>81</v>
      </c>
      <c r="L81" s="140" t="s">
        <v>81</v>
      </c>
      <c r="M81" s="140">
        <v>1</v>
      </c>
      <c r="N81" s="140">
        <v>0</v>
      </c>
      <c r="O81" s="140">
        <v>0</v>
      </c>
      <c r="P81" s="140">
        <v>0</v>
      </c>
      <c r="Q81" s="140" t="s">
        <v>145</v>
      </c>
      <c r="R81" s="140" t="s">
        <v>145</v>
      </c>
      <c r="S81" s="140" t="s">
        <v>145</v>
      </c>
      <c r="T81" s="140" t="s">
        <v>145</v>
      </c>
      <c r="U81" s="141" t="s">
        <v>145</v>
      </c>
      <c r="V81" s="141" t="s">
        <v>145</v>
      </c>
      <c r="W81" s="124"/>
      <c r="X81" s="124"/>
    </row>
    <row r="82" spans="1:24" x14ac:dyDescent="0.3">
      <c r="A82" s="124"/>
      <c r="B82" s="139"/>
      <c r="C82" s="139"/>
      <c r="D82" s="139" t="s">
        <v>143</v>
      </c>
      <c r="E82" s="140" t="s">
        <v>81</v>
      </c>
      <c r="F82" s="140" t="s">
        <v>81</v>
      </c>
      <c r="G82" s="140" t="s">
        <v>81</v>
      </c>
      <c r="H82" s="140" t="s">
        <v>81</v>
      </c>
      <c r="I82" s="140" t="s">
        <v>81</v>
      </c>
      <c r="J82" s="140" t="s">
        <v>81</v>
      </c>
      <c r="K82" s="140" t="s">
        <v>81</v>
      </c>
      <c r="L82" s="140" t="s">
        <v>81</v>
      </c>
      <c r="M82" s="140">
        <v>38</v>
      </c>
      <c r="N82" s="140">
        <v>27</v>
      </c>
      <c r="O82" s="140">
        <v>27</v>
      </c>
      <c r="P82" s="140">
        <v>6</v>
      </c>
      <c r="Q82" s="140" t="s">
        <v>145</v>
      </c>
      <c r="R82" s="140" t="s">
        <v>145</v>
      </c>
      <c r="S82" s="140" t="s">
        <v>145</v>
      </c>
      <c r="T82" s="140" t="s">
        <v>145</v>
      </c>
      <c r="U82" s="141" t="s">
        <v>145</v>
      </c>
      <c r="V82" s="141" t="s">
        <v>145</v>
      </c>
      <c r="W82" s="124"/>
      <c r="X82" s="124"/>
    </row>
    <row r="83" spans="1:24" x14ac:dyDescent="0.3">
      <c r="A83" s="124"/>
      <c r="B83" s="139"/>
      <c r="C83" s="139" t="s">
        <v>146</v>
      </c>
      <c r="D83" s="139"/>
      <c r="E83" s="140" t="s">
        <v>81</v>
      </c>
      <c r="F83" s="140" t="s">
        <v>81</v>
      </c>
      <c r="G83" s="140" t="s">
        <v>81</v>
      </c>
      <c r="H83" s="140" t="s">
        <v>81</v>
      </c>
      <c r="I83" s="140" t="s">
        <v>81</v>
      </c>
      <c r="J83" s="140" t="s">
        <v>81</v>
      </c>
      <c r="K83" s="140"/>
      <c r="L83" s="140">
        <v>4344027</v>
      </c>
      <c r="M83" s="140">
        <v>2383813</v>
      </c>
      <c r="N83" s="140">
        <v>1199874</v>
      </c>
      <c r="O83" s="140">
        <v>1861000</v>
      </c>
      <c r="P83" s="140">
        <v>112528</v>
      </c>
      <c r="Q83" s="140" t="s">
        <v>145</v>
      </c>
      <c r="R83" s="140" t="s">
        <v>145</v>
      </c>
      <c r="S83" s="140" t="s">
        <v>145</v>
      </c>
      <c r="T83" s="140" t="s">
        <v>145</v>
      </c>
      <c r="U83" s="141" t="s">
        <v>145</v>
      </c>
      <c r="V83" s="141" t="s">
        <v>145</v>
      </c>
      <c r="W83" s="124"/>
      <c r="X83" s="124"/>
    </row>
    <row r="84" spans="1:24" s="7" customFormat="1" x14ac:dyDescent="0.3">
      <c r="A84" s="32"/>
      <c r="B84" s="32" t="s">
        <v>129</v>
      </c>
      <c r="C84" s="32"/>
      <c r="D84" s="32"/>
      <c r="E84" s="8"/>
      <c r="F84" s="8"/>
      <c r="G84" s="8"/>
      <c r="H84" s="8"/>
      <c r="I84" s="8"/>
      <c r="J84" s="8"/>
      <c r="K84" s="8"/>
      <c r="L84" s="8"/>
      <c r="M84" s="8"/>
      <c r="N84" s="8"/>
      <c r="O84" s="8"/>
      <c r="P84" s="8"/>
      <c r="Q84" s="8"/>
      <c r="R84" s="8"/>
      <c r="S84" s="8"/>
      <c r="T84" s="8"/>
      <c r="U84" s="24"/>
      <c r="V84" s="24"/>
      <c r="W84" s="32"/>
      <c r="X84" s="32"/>
    </row>
    <row r="85" spans="1:24" x14ac:dyDescent="0.3">
      <c r="A85" s="124"/>
      <c r="B85" s="124"/>
      <c r="C85" s="124" t="s">
        <v>139</v>
      </c>
      <c r="D85" s="124"/>
      <c r="E85" s="50">
        <v>4880000</v>
      </c>
      <c r="F85" s="50">
        <v>5784000</v>
      </c>
      <c r="G85" s="50">
        <v>3406000</v>
      </c>
      <c r="H85" s="50">
        <v>2241000</v>
      </c>
      <c r="I85" s="50">
        <v>2329000</v>
      </c>
      <c r="J85" s="50">
        <v>2321000</v>
      </c>
      <c r="K85" s="50">
        <v>2738675.6</v>
      </c>
      <c r="L85" s="50">
        <v>2950850</v>
      </c>
      <c r="M85" s="50">
        <v>2808984</v>
      </c>
      <c r="N85" s="50">
        <v>2350000</v>
      </c>
      <c r="O85" s="50">
        <v>2018697</v>
      </c>
      <c r="P85" s="50">
        <v>2077216</v>
      </c>
      <c r="Q85" s="50">
        <v>784006.94</v>
      </c>
      <c r="R85" s="50">
        <v>2972248</v>
      </c>
      <c r="S85" s="50">
        <v>1681840</v>
      </c>
      <c r="T85" s="50">
        <v>1619582</v>
      </c>
      <c r="U85" s="142">
        <v>1778102</v>
      </c>
      <c r="V85" s="142">
        <v>1966950</v>
      </c>
      <c r="W85" s="124"/>
      <c r="X85" s="124"/>
    </row>
    <row r="86" spans="1:24" x14ac:dyDescent="0.3">
      <c r="A86" s="124"/>
      <c r="B86" s="124"/>
      <c r="C86" s="124"/>
      <c r="D86" s="124" t="s">
        <v>140</v>
      </c>
      <c r="E86" s="50" t="s">
        <v>81</v>
      </c>
      <c r="F86" s="50" t="s">
        <v>81</v>
      </c>
      <c r="G86" s="50" t="s">
        <v>81</v>
      </c>
      <c r="H86" s="50" t="s">
        <v>81</v>
      </c>
      <c r="I86" s="50" t="s">
        <v>81</v>
      </c>
      <c r="J86" s="50" t="s">
        <v>81</v>
      </c>
      <c r="K86" s="50">
        <v>1059633</v>
      </c>
      <c r="L86" s="50">
        <v>1011712</v>
      </c>
      <c r="M86" s="50">
        <v>999696</v>
      </c>
      <c r="N86" s="50">
        <v>1107000</v>
      </c>
      <c r="O86" s="50">
        <v>1583215</v>
      </c>
      <c r="P86" s="50">
        <v>1718104</v>
      </c>
      <c r="Q86" s="50">
        <v>599038</v>
      </c>
      <c r="R86" s="50">
        <v>2799001</v>
      </c>
      <c r="S86" s="50">
        <v>1436343</v>
      </c>
      <c r="T86" s="50">
        <v>1422700</v>
      </c>
      <c r="U86" s="142">
        <v>1520128</v>
      </c>
      <c r="V86" s="142">
        <v>1720269</v>
      </c>
      <c r="W86" s="124"/>
      <c r="X86" s="124"/>
    </row>
    <row r="87" spans="1:24" x14ac:dyDescent="0.3">
      <c r="A87" s="124"/>
      <c r="B87" s="124"/>
      <c r="C87" s="124"/>
      <c r="D87" s="124" t="s">
        <v>141</v>
      </c>
      <c r="E87" s="50" t="s">
        <v>81</v>
      </c>
      <c r="F87" s="50" t="s">
        <v>81</v>
      </c>
      <c r="G87" s="50" t="s">
        <v>81</v>
      </c>
      <c r="H87" s="50" t="s">
        <v>81</v>
      </c>
      <c r="I87" s="50" t="s">
        <v>81</v>
      </c>
      <c r="J87" s="50" t="s">
        <v>81</v>
      </c>
      <c r="K87" s="50">
        <v>45589</v>
      </c>
      <c r="L87" s="50">
        <v>55821</v>
      </c>
      <c r="M87" s="50">
        <v>64799</v>
      </c>
      <c r="N87" s="50">
        <v>18000</v>
      </c>
      <c r="O87" s="50">
        <v>99260</v>
      </c>
      <c r="P87" s="50">
        <v>141213</v>
      </c>
      <c r="Q87" s="50">
        <v>18485</v>
      </c>
      <c r="R87" s="50">
        <v>0</v>
      </c>
      <c r="S87" s="50">
        <v>0</v>
      </c>
      <c r="T87" s="50">
        <v>0</v>
      </c>
      <c r="U87" s="142">
        <v>0</v>
      </c>
      <c r="V87" s="142">
        <v>0</v>
      </c>
      <c r="W87" s="124"/>
      <c r="X87" s="124"/>
    </row>
    <row r="88" spans="1:24" x14ac:dyDescent="0.3">
      <c r="A88" s="124"/>
      <c r="B88" s="124"/>
      <c r="C88" s="124"/>
      <c r="D88" s="124" t="s">
        <v>142</v>
      </c>
      <c r="E88" s="50" t="s">
        <v>81</v>
      </c>
      <c r="F88" s="50" t="s">
        <v>81</v>
      </c>
      <c r="G88" s="50" t="s">
        <v>81</v>
      </c>
      <c r="H88" s="50" t="s">
        <v>81</v>
      </c>
      <c r="I88" s="50" t="s">
        <v>81</v>
      </c>
      <c r="J88" s="50" t="s">
        <v>81</v>
      </c>
      <c r="K88" s="50">
        <v>1550445.6</v>
      </c>
      <c r="L88" s="50">
        <v>1614451</v>
      </c>
      <c r="M88" s="50">
        <v>1499059</v>
      </c>
      <c r="N88" s="50">
        <v>967600</v>
      </c>
      <c r="O88" s="50">
        <v>129355</v>
      </c>
      <c r="P88" s="50">
        <v>55948</v>
      </c>
      <c r="Q88" s="50">
        <v>141866.62</v>
      </c>
      <c r="R88" s="50">
        <v>0</v>
      </c>
      <c r="S88" s="50">
        <v>115155</v>
      </c>
      <c r="T88" s="50">
        <v>8148</v>
      </c>
      <c r="U88" s="142">
        <v>-10148</v>
      </c>
      <c r="V88" s="142">
        <v>-1000</v>
      </c>
      <c r="W88" s="124"/>
      <c r="X88" s="124"/>
    </row>
    <row r="89" spans="1:24" x14ac:dyDescent="0.3">
      <c r="A89" s="124"/>
      <c r="B89" s="124"/>
      <c r="C89" s="124"/>
      <c r="D89" s="124" t="s">
        <v>143</v>
      </c>
      <c r="E89" s="50" t="s">
        <v>81</v>
      </c>
      <c r="F89" s="50" t="s">
        <v>81</v>
      </c>
      <c r="G89" s="50" t="s">
        <v>81</v>
      </c>
      <c r="H89" s="50" t="s">
        <v>81</v>
      </c>
      <c r="I89" s="50" t="s">
        <v>81</v>
      </c>
      <c r="J89" s="50" t="s">
        <v>81</v>
      </c>
      <c r="K89" s="50">
        <v>83008</v>
      </c>
      <c r="L89" s="50">
        <v>268866</v>
      </c>
      <c r="M89" s="50">
        <v>245430</v>
      </c>
      <c r="N89" s="50">
        <v>257400</v>
      </c>
      <c r="O89" s="50">
        <v>206867</v>
      </c>
      <c r="P89" s="50">
        <v>161951</v>
      </c>
      <c r="Q89" s="50">
        <v>24617.32</v>
      </c>
      <c r="R89" s="50">
        <v>173247</v>
      </c>
      <c r="S89" s="50">
        <v>130342</v>
      </c>
      <c r="T89" s="50">
        <v>188734</v>
      </c>
      <c r="U89" s="142">
        <v>268122</v>
      </c>
      <c r="V89" s="142">
        <v>247681</v>
      </c>
      <c r="W89" s="124"/>
      <c r="X89" s="124"/>
    </row>
    <row r="90" spans="1:24" x14ac:dyDescent="0.3">
      <c r="A90" s="124"/>
      <c r="B90" s="124"/>
      <c r="C90" s="124" t="s">
        <v>144</v>
      </c>
      <c r="D90" s="124"/>
      <c r="E90" s="50" t="s">
        <v>81</v>
      </c>
      <c r="F90" s="50" t="s">
        <v>81</v>
      </c>
      <c r="G90" s="50" t="s">
        <v>81</v>
      </c>
      <c r="H90" s="50" t="s">
        <v>81</v>
      </c>
      <c r="I90" s="50" t="s">
        <v>81</v>
      </c>
      <c r="J90" s="50" t="s">
        <v>81</v>
      </c>
      <c r="K90" s="50" t="s">
        <v>81</v>
      </c>
      <c r="L90" s="50" t="s">
        <v>81</v>
      </c>
      <c r="M90" s="50">
        <v>46</v>
      </c>
      <c r="N90" s="50">
        <v>23</v>
      </c>
      <c r="O90" s="50">
        <v>46</v>
      </c>
      <c r="P90" s="50">
        <v>11</v>
      </c>
      <c r="Q90" s="50" t="s">
        <v>145</v>
      </c>
      <c r="R90" s="50" t="s">
        <v>145</v>
      </c>
      <c r="S90" s="50" t="s">
        <v>145</v>
      </c>
      <c r="T90" s="50" t="s">
        <v>145</v>
      </c>
      <c r="U90" s="142" t="s">
        <v>145</v>
      </c>
      <c r="V90" s="142" t="s">
        <v>145</v>
      </c>
      <c r="W90" s="124"/>
      <c r="X90" s="124"/>
    </row>
    <row r="91" spans="1:24" x14ac:dyDescent="0.3">
      <c r="A91" s="124"/>
      <c r="B91" s="124"/>
      <c r="C91" s="124"/>
      <c r="D91" s="124" t="s">
        <v>140</v>
      </c>
      <c r="E91" s="50" t="s">
        <v>81</v>
      </c>
      <c r="F91" s="50" t="s">
        <v>81</v>
      </c>
      <c r="G91" s="50" t="s">
        <v>81</v>
      </c>
      <c r="H91" s="50" t="s">
        <v>81</v>
      </c>
      <c r="I91" s="50" t="s">
        <v>81</v>
      </c>
      <c r="J91" s="50" t="s">
        <v>81</v>
      </c>
      <c r="K91" s="50" t="s">
        <v>81</v>
      </c>
      <c r="L91" s="50" t="s">
        <v>81</v>
      </c>
      <c r="M91" s="50">
        <v>14</v>
      </c>
      <c r="N91" s="50">
        <v>12</v>
      </c>
      <c r="O91" s="50">
        <v>20</v>
      </c>
      <c r="P91" s="50">
        <v>4</v>
      </c>
      <c r="Q91" s="50" t="s">
        <v>145</v>
      </c>
      <c r="R91" s="50" t="s">
        <v>145</v>
      </c>
      <c r="S91" s="50" t="s">
        <v>145</v>
      </c>
      <c r="T91" s="50" t="s">
        <v>145</v>
      </c>
      <c r="U91" s="142" t="s">
        <v>145</v>
      </c>
      <c r="V91" s="142" t="s">
        <v>145</v>
      </c>
      <c r="W91" s="124"/>
      <c r="X91" s="124"/>
    </row>
    <row r="92" spans="1:24" x14ac:dyDescent="0.3">
      <c r="A92" s="124"/>
      <c r="B92" s="124"/>
      <c r="C92" s="124"/>
      <c r="D92" s="124" t="s">
        <v>141</v>
      </c>
      <c r="E92" s="50" t="s">
        <v>81</v>
      </c>
      <c r="F92" s="50" t="s">
        <v>81</v>
      </c>
      <c r="G92" s="50" t="s">
        <v>81</v>
      </c>
      <c r="H92" s="50" t="s">
        <v>81</v>
      </c>
      <c r="I92" s="50" t="s">
        <v>81</v>
      </c>
      <c r="J92" s="50" t="s">
        <v>81</v>
      </c>
      <c r="K92" s="50" t="s">
        <v>81</v>
      </c>
      <c r="L92" s="50" t="s">
        <v>81</v>
      </c>
      <c r="M92" s="50">
        <v>1</v>
      </c>
      <c r="N92" s="50">
        <v>0</v>
      </c>
      <c r="O92" s="50">
        <v>0</v>
      </c>
      <c r="P92" s="50">
        <v>1</v>
      </c>
      <c r="Q92" s="50" t="s">
        <v>145</v>
      </c>
      <c r="R92" s="50" t="s">
        <v>145</v>
      </c>
      <c r="S92" s="50" t="s">
        <v>145</v>
      </c>
      <c r="T92" s="50" t="s">
        <v>145</v>
      </c>
      <c r="U92" s="142" t="s">
        <v>145</v>
      </c>
      <c r="V92" s="142" t="s">
        <v>145</v>
      </c>
      <c r="W92" s="124"/>
      <c r="X92" s="124"/>
    </row>
    <row r="93" spans="1:24" x14ac:dyDescent="0.3">
      <c r="A93" s="124"/>
      <c r="B93" s="124"/>
      <c r="C93" s="124"/>
      <c r="D93" s="124" t="s">
        <v>142</v>
      </c>
      <c r="E93" s="50" t="s">
        <v>81</v>
      </c>
      <c r="F93" s="50" t="s">
        <v>81</v>
      </c>
      <c r="G93" s="50" t="s">
        <v>81</v>
      </c>
      <c r="H93" s="50" t="s">
        <v>81</v>
      </c>
      <c r="I93" s="50" t="s">
        <v>81</v>
      </c>
      <c r="J93" s="50" t="s">
        <v>81</v>
      </c>
      <c r="K93" s="50" t="s">
        <v>81</v>
      </c>
      <c r="L93" s="50" t="s">
        <v>81</v>
      </c>
      <c r="M93" s="50">
        <v>9</v>
      </c>
      <c r="N93" s="50">
        <v>0</v>
      </c>
      <c r="O93" s="50">
        <v>1</v>
      </c>
      <c r="P93" s="50">
        <v>0</v>
      </c>
      <c r="Q93" s="50" t="s">
        <v>145</v>
      </c>
      <c r="R93" s="50" t="s">
        <v>145</v>
      </c>
      <c r="S93" s="50" t="s">
        <v>145</v>
      </c>
      <c r="T93" s="50" t="s">
        <v>145</v>
      </c>
      <c r="U93" s="142" t="s">
        <v>145</v>
      </c>
      <c r="V93" s="142" t="s">
        <v>145</v>
      </c>
      <c r="W93" s="124"/>
      <c r="X93" s="124"/>
    </row>
    <row r="94" spans="1:24" x14ac:dyDescent="0.3">
      <c r="A94" s="124"/>
      <c r="B94" s="124"/>
      <c r="C94" s="124"/>
      <c r="D94" s="124" t="s">
        <v>143</v>
      </c>
      <c r="E94" s="50" t="s">
        <v>81</v>
      </c>
      <c r="F94" s="50" t="s">
        <v>81</v>
      </c>
      <c r="G94" s="50" t="s">
        <v>81</v>
      </c>
      <c r="H94" s="50" t="s">
        <v>81</v>
      </c>
      <c r="I94" s="50" t="s">
        <v>81</v>
      </c>
      <c r="J94" s="50" t="s">
        <v>81</v>
      </c>
      <c r="K94" s="50" t="s">
        <v>81</v>
      </c>
      <c r="L94" s="50" t="s">
        <v>81</v>
      </c>
      <c r="M94" s="50">
        <v>22</v>
      </c>
      <c r="N94" s="50">
        <v>11</v>
      </c>
      <c r="O94" s="50">
        <v>25</v>
      </c>
      <c r="P94" s="50">
        <v>6</v>
      </c>
      <c r="Q94" s="50" t="s">
        <v>145</v>
      </c>
      <c r="R94" s="50" t="s">
        <v>145</v>
      </c>
      <c r="S94" s="50" t="s">
        <v>145</v>
      </c>
      <c r="T94" s="50" t="s">
        <v>145</v>
      </c>
      <c r="U94" s="142" t="s">
        <v>145</v>
      </c>
      <c r="V94" s="142" t="s">
        <v>145</v>
      </c>
      <c r="W94" s="124"/>
      <c r="X94" s="124"/>
    </row>
    <row r="95" spans="1:24" x14ac:dyDescent="0.3">
      <c r="A95" s="124"/>
      <c r="B95" s="124"/>
      <c r="C95" s="124" t="s">
        <v>146</v>
      </c>
      <c r="D95" s="124"/>
      <c r="E95" s="50" t="s">
        <v>81</v>
      </c>
      <c r="F95" s="50" t="s">
        <v>81</v>
      </c>
      <c r="G95" s="50" t="s">
        <v>81</v>
      </c>
      <c r="H95" s="50" t="s">
        <v>81</v>
      </c>
      <c r="I95" s="50" t="s">
        <v>81</v>
      </c>
      <c r="J95" s="50" t="s">
        <v>81</v>
      </c>
      <c r="K95" s="50" t="s">
        <v>81</v>
      </c>
      <c r="L95" s="50">
        <v>3552874</v>
      </c>
      <c r="M95" s="50">
        <v>1413300</v>
      </c>
      <c r="N95" s="50">
        <v>1260200</v>
      </c>
      <c r="O95" s="50">
        <v>2806054</v>
      </c>
      <c r="P95" s="50">
        <v>490078</v>
      </c>
      <c r="Q95" s="50" t="s">
        <v>145</v>
      </c>
      <c r="R95" s="50" t="s">
        <v>145</v>
      </c>
      <c r="S95" s="50" t="s">
        <v>145</v>
      </c>
      <c r="T95" s="50" t="s">
        <v>145</v>
      </c>
      <c r="U95" s="142" t="s">
        <v>145</v>
      </c>
      <c r="V95" s="142" t="s">
        <v>145</v>
      </c>
      <c r="W95" s="124"/>
      <c r="X95" s="124"/>
    </row>
    <row r="96" spans="1:24" s="7" customFormat="1" x14ac:dyDescent="0.3">
      <c r="A96" s="32"/>
      <c r="B96" s="11" t="s">
        <v>131</v>
      </c>
      <c r="C96" s="11"/>
      <c r="D96" s="11"/>
      <c r="E96" s="12"/>
      <c r="F96" s="12"/>
      <c r="G96" s="12"/>
      <c r="H96" s="12"/>
      <c r="I96" s="12"/>
      <c r="J96" s="12"/>
      <c r="K96" s="12"/>
      <c r="L96" s="12"/>
      <c r="M96" s="12"/>
      <c r="N96" s="12"/>
      <c r="O96" s="12"/>
      <c r="P96" s="12"/>
      <c r="Q96" s="12"/>
      <c r="R96" s="12"/>
      <c r="S96" s="12"/>
      <c r="T96" s="12"/>
      <c r="U96" s="23"/>
      <c r="V96" s="23"/>
      <c r="W96" s="32"/>
      <c r="X96" s="32"/>
    </row>
    <row r="97" spans="1:24" x14ac:dyDescent="0.3">
      <c r="A97" s="124"/>
      <c r="B97" s="139"/>
      <c r="C97" s="139" t="s">
        <v>139</v>
      </c>
      <c r="D97" s="139"/>
      <c r="E97" s="140">
        <v>2489000</v>
      </c>
      <c r="F97" s="140">
        <v>2918000</v>
      </c>
      <c r="G97" s="140">
        <v>2524000</v>
      </c>
      <c r="H97" s="140">
        <v>4135415</v>
      </c>
      <c r="I97" s="140">
        <v>2156087</v>
      </c>
      <c r="J97" s="140">
        <v>2522935</v>
      </c>
      <c r="K97" s="140">
        <v>3446000</v>
      </c>
      <c r="L97" s="140">
        <v>2417037</v>
      </c>
      <c r="M97" s="140">
        <v>2751155</v>
      </c>
      <c r="N97" s="140">
        <v>2828600</v>
      </c>
      <c r="O97" s="140">
        <v>1543655</v>
      </c>
      <c r="P97" s="140">
        <v>1190849</v>
      </c>
      <c r="Q97" s="140">
        <v>1080474.51</v>
      </c>
      <c r="R97" s="140">
        <v>825835</v>
      </c>
      <c r="S97" s="140">
        <v>953248</v>
      </c>
      <c r="T97" s="140">
        <v>951057</v>
      </c>
      <c r="U97" s="141">
        <v>932094</v>
      </c>
      <c r="V97" s="141">
        <v>1382470</v>
      </c>
      <c r="W97" s="124"/>
      <c r="X97" s="124"/>
    </row>
    <row r="98" spans="1:24" x14ac:dyDescent="0.3">
      <c r="A98" s="124"/>
      <c r="B98" s="139"/>
      <c r="C98" s="139"/>
      <c r="D98" s="139" t="s">
        <v>140</v>
      </c>
      <c r="E98" s="140" t="s">
        <v>81</v>
      </c>
      <c r="F98" s="140" t="s">
        <v>81</v>
      </c>
      <c r="G98" s="140" t="s">
        <v>81</v>
      </c>
      <c r="H98" s="140" t="s">
        <v>81</v>
      </c>
      <c r="I98" s="140" t="s">
        <v>81</v>
      </c>
      <c r="J98" s="140" t="s">
        <v>81</v>
      </c>
      <c r="K98" s="140">
        <v>2057576</v>
      </c>
      <c r="L98" s="140">
        <v>1167800</v>
      </c>
      <c r="M98" s="140">
        <v>671129</v>
      </c>
      <c r="N98" s="140">
        <v>1310300</v>
      </c>
      <c r="O98" s="140">
        <v>623940</v>
      </c>
      <c r="P98" s="140">
        <v>906836</v>
      </c>
      <c r="Q98" s="140">
        <v>374433</v>
      </c>
      <c r="R98" s="140">
        <v>724306</v>
      </c>
      <c r="S98" s="140">
        <v>823852</v>
      </c>
      <c r="T98" s="140">
        <v>844381</v>
      </c>
      <c r="U98" s="141">
        <v>840612</v>
      </c>
      <c r="V98" s="141">
        <v>1184207</v>
      </c>
      <c r="W98" s="124"/>
      <c r="X98" s="124"/>
    </row>
    <row r="99" spans="1:24" x14ac:dyDescent="0.3">
      <c r="A99" s="124"/>
      <c r="B99" s="139"/>
      <c r="C99" s="139"/>
      <c r="D99" s="139" t="s">
        <v>141</v>
      </c>
      <c r="E99" s="140" t="s">
        <v>81</v>
      </c>
      <c r="F99" s="140" t="s">
        <v>81</v>
      </c>
      <c r="G99" s="140" t="s">
        <v>81</v>
      </c>
      <c r="H99" s="140" t="s">
        <v>81</v>
      </c>
      <c r="I99" s="140" t="s">
        <v>81</v>
      </c>
      <c r="J99" s="140" t="s">
        <v>81</v>
      </c>
      <c r="K99" s="140">
        <v>896719</v>
      </c>
      <c r="L99" s="140">
        <v>637188</v>
      </c>
      <c r="M99" s="140">
        <v>1173846</v>
      </c>
      <c r="N99" s="140">
        <v>794100</v>
      </c>
      <c r="O99" s="140">
        <v>508721</v>
      </c>
      <c r="P99" s="140">
        <v>8471</v>
      </c>
      <c r="Q99" s="140">
        <v>566967.25</v>
      </c>
      <c r="R99" s="140">
        <v>0</v>
      </c>
      <c r="S99" s="140">
        <v>41848</v>
      </c>
      <c r="T99" s="140">
        <v>20000</v>
      </c>
      <c r="U99" s="141">
        <v>2830</v>
      </c>
      <c r="V99" s="141">
        <v>57409</v>
      </c>
      <c r="W99" s="124"/>
      <c r="X99" s="124"/>
    </row>
    <row r="100" spans="1:24" x14ac:dyDescent="0.3">
      <c r="A100" s="124"/>
      <c r="B100" s="139"/>
      <c r="C100" s="139"/>
      <c r="D100" s="139" t="s">
        <v>142</v>
      </c>
      <c r="E100" s="140" t="s">
        <v>81</v>
      </c>
      <c r="F100" s="140" t="s">
        <v>81</v>
      </c>
      <c r="G100" s="140" t="s">
        <v>81</v>
      </c>
      <c r="H100" s="140" t="s">
        <v>81</v>
      </c>
      <c r="I100" s="140" t="s">
        <v>81</v>
      </c>
      <c r="J100" s="140" t="s">
        <v>81</v>
      </c>
      <c r="K100" s="140">
        <v>360472.58</v>
      </c>
      <c r="L100" s="140">
        <v>475008</v>
      </c>
      <c r="M100" s="140">
        <v>536039</v>
      </c>
      <c r="N100" s="140">
        <v>391400</v>
      </c>
      <c r="O100" s="140">
        <v>151295</v>
      </c>
      <c r="P100" s="140">
        <v>56566.44</v>
      </c>
      <c r="Q100" s="140">
        <v>34262.46</v>
      </c>
      <c r="R100" s="140">
        <v>3807</v>
      </c>
      <c r="S100" s="140">
        <v>72418</v>
      </c>
      <c r="T100" s="140">
        <v>6700</v>
      </c>
      <c r="U100" s="141">
        <v>-6700</v>
      </c>
      <c r="V100" s="141">
        <v>0</v>
      </c>
      <c r="W100" s="124"/>
      <c r="X100" s="124"/>
    </row>
    <row r="101" spans="1:24" x14ac:dyDescent="0.3">
      <c r="A101" s="124"/>
      <c r="B101" s="139"/>
      <c r="C101" s="139"/>
      <c r="D101" s="139" t="s">
        <v>143</v>
      </c>
      <c r="E101" s="140" t="s">
        <v>81</v>
      </c>
      <c r="F101" s="140" t="s">
        <v>81</v>
      </c>
      <c r="G101" s="140" t="s">
        <v>81</v>
      </c>
      <c r="H101" s="140" t="s">
        <v>81</v>
      </c>
      <c r="I101" s="140" t="s">
        <v>81</v>
      </c>
      <c r="J101" s="140" t="s">
        <v>81</v>
      </c>
      <c r="K101" s="140">
        <v>131635.5</v>
      </c>
      <c r="L101" s="140">
        <v>137041</v>
      </c>
      <c r="M101" s="140">
        <v>370141</v>
      </c>
      <c r="N101" s="140">
        <v>332800</v>
      </c>
      <c r="O101" s="140">
        <v>259699</v>
      </c>
      <c r="P101" s="140">
        <v>218976</v>
      </c>
      <c r="Q101" s="140">
        <v>104811.8</v>
      </c>
      <c r="R101" s="140">
        <v>97722</v>
      </c>
      <c r="S101" s="140">
        <v>15130</v>
      </c>
      <c r="T101" s="140">
        <v>79976</v>
      </c>
      <c r="U101" s="141">
        <v>95352</v>
      </c>
      <c r="V101" s="141">
        <v>140854</v>
      </c>
      <c r="W101" s="124"/>
      <c r="X101" s="124"/>
    </row>
    <row r="102" spans="1:24" x14ac:dyDescent="0.3">
      <c r="A102" s="124"/>
      <c r="B102" s="139"/>
      <c r="C102" s="139" t="s">
        <v>144</v>
      </c>
      <c r="D102" s="139"/>
      <c r="E102" s="140" t="s">
        <v>81</v>
      </c>
      <c r="F102" s="140" t="s">
        <v>81</v>
      </c>
      <c r="G102" s="140" t="s">
        <v>81</v>
      </c>
      <c r="H102" s="140" t="s">
        <v>81</v>
      </c>
      <c r="I102" s="140" t="s">
        <v>81</v>
      </c>
      <c r="J102" s="140" t="s">
        <v>81</v>
      </c>
      <c r="K102" s="140" t="s">
        <v>81</v>
      </c>
      <c r="L102" s="140" t="s">
        <v>81</v>
      </c>
      <c r="M102" s="140">
        <v>54</v>
      </c>
      <c r="N102" s="140">
        <v>28</v>
      </c>
      <c r="O102" s="140">
        <v>23</v>
      </c>
      <c r="P102" s="140">
        <v>3</v>
      </c>
      <c r="Q102" s="140" t="s">
        <v>145</v>
      </c>
      <c r="R102" s="140" t="s">
        <v>145</v>
      </c>
      <c r="S102" s="140" t="s">
        <v>145</v>
      </c>
      <c r="T102" s="140" t="s">
        <v>145</v>
      </c>
      <c r="U102" s="141" t="s">
        <v>145</v>
      </c>
      <c r="V102" s="141" t="s">
        <v>145</v>
      </c>
      <c r="W102" s="124"/>
      <c r="X102" s="124"/>
    </row>
    <row r="103" spans="1:24" x14ac:dyDescent="0.3">
      <c r="A103" s="124"/>
      <c r="B103" s="139"/>
      <c r="C103" s="139"/>
      <c r="D103" s="139" t="s">
        <v>140</v>
      </c>
      <c r="E103" s="140" t="s">
        <v>81</v>
      </c>
      <c r="F103" s="140" t="s">
        <v>81</v>
      </c>
      <c r="G103" s="140" t="s">
        <v>81</v>
      </c>
      <c r="H103" s="140" t="s">
        <v>81</v>
      </c>
      <c r="I103" s="140" t="s">
        <v>81</v>
      </c>
      <c r="J103" s="140" t="s">
        <v>81</v>
      </c>
      <c r="K103" s="140" t="s">
        <v>81</v>
      </c>
      <c r="L103" s="140" t="s">
        <v>81</v>
      </c>
      <c r="M103" s="140">
        <v>24</v>
      </c>
      <c r="N103" s="140">
        <v>15</v>
      </c>
      <c r="O103" s="140">
        <v>10</v>
      </c>
      <c r="P103" s="140">
        <v>2</v>
      </c>
      <c r="Q103" s="140" t="s">
        <v>145</v>
      </c>
      <c r="R103" s="140" t="s">
        <v>145</v>
      </c>
      <c r="S103" s="140" t="s">
        <v>145</v>
      </c>
      <c r="T103" s="140" t="s">
        <v>145</v>
      </c>
      <c r="U103" s="141" t="s">
        <v>145</v>
      </c>
      <c r="V103" s="141" t="s">
        <v>145</v>
      </c>
      <c r="W103" s="124"/>
      <c r="X103" s="124"/>
    </row>
    <row r="104" spans="1:24" x14ac:dyDescent="0.3">
      <c r="A104" s="124"/>
      <c r="B104" s="139"/>
      <c r="C104" s="139"/>
      <c r="D104" s="139" t="s">
        <v>141</v>
      </c>
      <c r="E104" s="140" t="s">
        <v>81</v>
      </c>
      <c r="F104" s="140" t="s">
        <v>81</v>
      </c>
      <c r="G104" s="140" t="s">
        <v>81</v>
      </c>
      <c r="H104" s="140" t="s">
        <v>81</v>
      </c>
      <c r="I104" s="140" t="s">
        <v>81</v>
      </c>
      <c r="J104" s="140" t="s">
        <v>81</v>
      </c>
      <c r="K104" s="140" t="s">
        <v>81</v>
      </c>
      <c r="L104" s="140" t="s">
        <v>81</v>
      </c>
      <c r="M104" s="140">
        <v>10</v>
      </c>
      <c r="N104" s="140">
        <v>4</v>
      </c>
      <c r="O104" s="140">
        <v>1</v>
      </c>
      <c r="P104" s="140">
        <v>0</v>
      </c>
      <c r="Q104" s="140" t="s">
        <v>145</v>
      </c>
      <c r="R104" s="140" t="s">
        <v>145</v>
      </c>
      <c r="S104" s="140" t="s">
        <v>145</v>
      </c>
      <c r="T104" s="140" t="s">
        <v>145</v>
      </c>
      <c r="U104" s="141" t="s">
        <v>145</v>
      </c>
      <c r="V104" s="141" t="s">
        <v>145</v>
      </c>
      <c r="W104" s="124"/>
      <c r="X104" s="124"/>
    </row>
    <row r="105" spans="1:24" x14ac:dyDescent="0.3">
      <c r="A105" s="124"/>
      <c r="B105" s="139"/>
      <c r="C105" s="139"/>
      <c r="D105" s="139" t="s">
        <v>142</v>
      </c>
      <c r="E105" s="140" t="s">
        <v>81</v>
      </c>
      <c r="F105" s="140" t="s">
        <v>81</v>
      </c>
      <c r="G105" s="140" t="s">
        <v>81</v>
      </c>
      <c r="H105" s="140" t="s">
        <v>81</v>
      </c>
      <c r="I105" s="140" t="s">
        <v>81</v>
      </c>
      <c r="J105" s="140" t="s">
        <v>81</v>
      </c>
      <c r="K105" s="140" t="s">
        <v>81</v>
      </c>
      <c r="L105" s="140" t="s">
        <v>81</v>
      </c>
      <c r="M105" s="140">
        <v>0</v>
      </c>
      <c r="N105" s="140">
        <v>0</v>
      </c>
      <c r="O105" s="140">
        <v>0</v>
      </c>
      <c r="P105" s="140">
        <v>0</v>
      </c>
      <c r="Q105" s="140" t="s">
        <v>145</v>
      </c>
      <c r="R105" s="140" t="s">
        <v>145</v>
      </c>
      <c r="S105" s="140" t="s">
        <v>145</v>
      </c>
      <c r="T105" s="140" t="s">
        <v>145</v>
      </c>
      <c r="U105" s="141" t="s">
        <v>145</v>
      </c>
      <c r="V105" s="141" t="s">
        <v>145</v>
      </c>
      <c r="W105" s="124"/>
      <c r="X105" s="124"/>
    </row>
    <row r="106" spans="1:24" x14ac:dyDescent="0.3">
      <c r="A106" s="124"/>
      <c r="B106" s="139"/>
      <c r="C106" s="139"/>
      <c r="D106" s="139" t="s">
        <v>143</v>
      </c>
      <c r="E106" s="140" t="s">
        <v>81</v>
      </c>
      <c r="F106" s="140" t="s">
        <v>81</v>
      </c>
      <c r="G106" s="140" t="s">
        <v>81</v>
      </c>
      <c r="H106" s="140" t="s">
        <v>81</v>
      </c>
      <c r="I106" s="140" t="s">
        <v>81</v>
      </c>
      <c r="J106" s="140" t="s">
        <v>81</v>
      </c>
      <c r="K106" s="140" t="s">
        <v>81</v>
      </c>
      <c r="L106" s="140" t="s">
        <v>81</v>
      </c>
      <c r="M106" s="140">
        <v>20</v>
      </c>
      <c r="N106" s="140">
        <v>9</v>
      </c>
      <c r="O106" s="140">
        <v>12</v>
      </c>
      <c r="P106" s="140">
        <v>1</v>
      </c>
      <c r="Q106" s="140" t="s">
        <v>145</v>
      </c>
      <c r="R106" s="140" t="s">
        <v>145</v>
      </c>
      <c r="S106" s="140" t="s">
        <v>145</v>
      </c>
      <c r="T106" s="140" t="s">
        <v>145</v>
      </c>
      <c r="U106" s="141" t="s">
        <v>145</v>
      </c>
      <c r="V106" s="141" t="s">
        <v>145</v>
      </c>
      <c r="W106" s="124"/>
      <c r="X106" s="124"/>
    </row>
    <row r="107" spans="1:24" x14ac:dyDescent="0.3">
      <c r="A107" s="124"/>
      <c r="B107" s="139"/>
      <c r="C107" s="139" t="s">
        <v>146</v>
      </c>
      <c r="D107" s="139"/>
      <c r="E107" s="140" t="s">
        <v>81</v>
      </c>
      <c r="F107" s="140" t="s">
        <v>81</v>
      </c>
      <c r="G107" s="140" t="s">
        <v>81</v>
      </c>
      <c r="H107" s="140" t="s">
        <v>81</v>
      </c>
      <c r="I107" s="140" t="s">
        <v>81</v>
      </c>
      <c r="J107" s="140" t="s">
        <v>81</v>
      </c>
      <c r="K107" s="140" t="s">
        <v>81</v>
      </c>
      <c r="L107" s="140">
        <v>2839329</v>
      </c>
      <c r="M107" s="140">
        <v>1656085</v>
      </c>
      <c r="N107" s="140">
        <v>1371400</v>
      </c>
      <c r="O107" s="140">
        <v>711145</v>
      </c>
      <c r="P107" s="140">
        <v>68723</v>
      </c>
      <c r="Q107" s="140" t="s">
        <v>145</v>
      </c>
      <c r="R107" s="140" t="s">
        <v>145</v>
      </c>
      <c r="S107" s="140" t="s">
        <v>145</v>
      </c>
      <c r="T107" s="140" t="s">
        <v>145</v>
      </c>
      <c r="U107" s="141" t="s">
        <v>145</v>
      </c>
      <c r="V107" s="141" t="s">
        <v>145</v>
      </c>
      <c r="W107" s="124"/>
      <c r="X107" s="124"/>
    </row>
    <row r="108" spans="1:24" s="7" customFormat="1" x14ac:dyDescent="0.3">
      <c r="A108" s="32"/>
      <c r="B108" s="32" t="s">
        <v>133</v>
      </c>
      <c r="C108" s="32"/>
      <c r="D108" s="32"/>
      <c r="E108" s="8"/>
      <c r="F108" s="8"/>
      <c r="G108" s="8"/>
      <c r="H108" s="8"/>
      <c r="I108" s="8"/>
      <c r="J108" s="8"/>
      <c r="K108" s="8"/>
      <c r="L108" s="8"/>
      <c r="M108" s="8"/>
      <c r="N108" s="8"/>
      <c r="O108" s="8"/>
      <c r="P108" s="8"/>
      <c r="Q108" s="8"/>
      <c r="R108" s="8"/>
      <c r="S108" s="8"/>
      <c r="T108" s="8"/>
      <c r="U108" s="24"/>
      <c r="V108" s="24"/>
      <c r="W108" s="32"/>
      <c r="X108" s="32"/>
    </row>
    <row r="109" spans="1:24" x14ac:dyDescent="0.3">
      <c r="A109" s="124"/>
      <c r="B109" s="124"/>
      <c r="C109" s="124" t="s">
        <v>139</v>
      </c>
      <c r="D109" s="124"/>
      <c r="E109" s="50">
        <v>3817000</v>
      </c>
      <c r="F109" s="50">
        <v>3102000</v>
      </c>
      <c r="G109" s="50">
        <v>2505000</v>
      </c>
      <c r="H109" s="50">
        <v>3044000</v>
      </c>
      <c r="I109" s="50">
        <v>2637000</v>
      </c>
      <c r="J109" s="50">
        <v>2396000</v>
      </c>
      <c r="K109" s="50">
        <v>2965978.95</v>
      </c>
      <c r="L109" s="50">
        <v>2414591</v>
      </c>
      <c r="M109" s="50">
        <v>1832701</v>
      </c>
      <c r="N109" s="50">
        <v>2279200</v>
      </c>
      <c r="O109" s="50">
        <v>1345491</v>
      </c>
      <c r="P109" s="50">
        <v>630598</v>
      </c>
      <c r="Q109" s="50">
        <v>579181.24</v>
      </c>
      <c r="R109" s="50">
        <v>987745</v>
      </c>
      <c r="S109" s="50">
        <v>904812</v>
      </c>
      <c r="T109" s="50">
        <v>883598</v>
      </c>
      <c r="U109" s="142">
        <v>712599</v>
      </c>
      <c r="V109" s="142">
        <v>757541</v>
      </c>
      <c r="W109" s="124"/>
      <c r="X109" s="124"/>
    </row>
    <row r="110" spans="1:24" x14ac:dyDescent="0.3">
      <c r="A110" s="124"/>
      <c r="B110" s="124"/>
      <c r="C110" s="124"/>
      <c r="D110" s="124" t="s">
        <v>140</v>
      </c>
      <c r="E110" s="50" t="s">
        <v>81</v>
      </c>
      <c r="F110" s="50" t="s">
        <v>81</v>
      </c>
      <c r="G110" s="50" t="s">
        <v>81</v>
      </c>
      <c r="H110" s="50" t="s">
        <v>81</v>
      </c>
      <c r="I110" s="50" t="s">
        <v>81</v>
      </c>
      <c r="J110" s="50" t="s">
        <v>81</v>
      </c>
      <c r="K110" s="50">
        <v>1260383.58</v>
      </c>
      <c r="L110" s="50">
        <v>1030026</v>
      </c>
      <c r="M110" s="50">
        <v>789946</v>
      </c>
      <c r="N110" s="50">
        <v>1061500</v>
      </c>
      <c r="O110" s="50">
        <v>992109</v>
      </c>
      <c r="P110" s="50">
        <v>395551</v>
      </c>
      <c r="Q110" s="50">
        <v>289862</v>
      </c>
      <c r="R110" s="50">
        <v>801683</v>
      </c>
      <c r="S110" s="50">
        <v>768675</v>
      </c>
      <c r="T110" s="50">
        <v>800615</v>
      </c>
      <c r="U110" s="142">
        <v>584783</v>
      </c>
      <c r="V110" s="142">
        <v>634021</v>
      </c>
      <c r="W110" s="124"/>
      <c r="X110" s="124"/>
    </row>
    <row r="111" spans="1:24" x14ac:dyDescent="0.3">
      <c r="A111" s="124"/>
      <c r="B111" s="124"/>
      <c r="C111" s="124"/>
      <c r="D111" s="124" t="s">
        <v>141</v>
      </c>
      <c r="E111" s="50" t="s">
        <v>81</v>
      </c>
      <c r="F111" s="50" t="s">
        <v>81</v>
      </c>
      <c r="G111" s="50" t="s">
        <v>81</v>
      </c>
      <c r="H111" s="50" t="s">
        <v>81</v>
      </c>
      <c r="I111" s="50" t="s">
        <v>81</v>
      </c>
      <c r="J111" s="50" t="s">
        <v>81</v>
      </c>
      <c r="K111" s="50">
        <v>8370</v>
      </c>
      <c r="L111" s="50">
        <v>40000</v>
      </c>
      <c r="M111" s="50">
        <v>0</v>
      </c>
      <c r="N111" s="50">
        <v>170100</v>
      </c>
      <c r="O111" s="50">
        <v>2552</v>
      </c>
      <c r="P111" s="50">
        <v>0</v>
      </c>
      <c r="Q111" s="50">
        <v>121716</v>
      </c>
      <c r="R111" s="50">
        <v>0</v>
      </c>
      <c r="S111" s="50">
        <v>0</v>
      </c>
      <c r="T111" s="50">
        <v>0</v>
      </c>
      <c r="U111" s="142">
        <v>0</v>
      </c>
      <c r="V111" s="142">
        <v>13125</v>
      </c>
      <c r="W111" s="124"/>
      <c r="X111" s="124"/>
    </row>
    <row r="112" spans="1:24" x14ac:dyDescent="0.3">
      <c r="A112" s="124"/>
      <c r="B112" s="124"/>
      <c r="C112" s="124"/>
      <c r="D112" s="124" t="s">
        <v>142</v>
      </c>
      <c r="E112" s="50" t="s">
        <v>81</v>
      </c>
      <c r="F112" s="50" t="s">
        <v>81</v>
      </c>
      <c r="G112" s="50" t="s">
        <v>81</v>
      </c>
      <c r="H112" s="50" t="s">
        <v>81</v>
      </c>
      <c r="I112" s="50" t="s">
        <v>81</v>
      </c>
      <c r="J112" s="50" t="s">
        <v>81</v>
      </c>
      <c r="K112" s="50">
        <v>1595896.48</v>
      </c>
      <c r="L112" s="50">
        <v>1123405</v>
      </c>
      <c r="M112" s="50">
        <v>831037</v>
      </c>
      <c r="N112" s="50">
        <v>787100</v>
      </c>
      <c r="O112" s="50">
        <v>115911</v>
      </c>
      <c r="P112" s="50">
        <v>89130</v>
      </c>
      <c r="Q112" s="50">
        <v>0</v>
      </c>
      <c r="R112" s="50">
        <v>52500</v>
      </c>
      <c r="S112" s="50">
        <v>93059</v>
      </c>
      <c r="T112" s="50">
        <v>0</v>
      </c>
      <c r="U112" s="142">
        <v>0</v>
      </c>
      <c r="V112" s="142">
        <v>0</v>
      </c>
      <c r="W112" s="124"/>
      <c r="X112" s="124"/>
    </row>
    <row r="113" spans="1:24" x14ac:dyDescent="0.3">
      <c r="A113" s="124"/>
      <c r="B113" s="124"/>
      <c r="C113" s="124"/>
      <c r="D113" s="124" t="s">
        <v>143</v>
      </c>
      <c r="E113" s="50" t="s">
        <v>81</v>
      </c>
      <c r="F113" s="50" t="s">
        <v>81</v>
      </c>
      <c r="G113" s="50" t="s">
        <v>81</v>
      </c>
      <c r="H113" s="50" t="s">
        <v>81</v>
      </c>
      <c r="I113" s="50" t="s">
        <v>81</v>
      </c>
      <c r="J113" s="50" t="s">
        <v>81</v>
      </c>
      <c r="K113" s="50">
        <v>101328.89</v>
      </c>
      <c r="L113" s="50">
        <v>221160</v>
      </c>
      <c r="M113" s="50">
        <v>211718</v>
      </c>
      <c r="N113" s="50">
        <v>260500</v>
      </c>
      <c r="O113" s="50">
        <v>234919</v>
      </c>
      <c r="P113" s="50">
        <v>145917</v>
      </c>
      <c r="Q113" s="50">
        <v>167603.24</v>
      </c>
      <c r="R113" s="50">
        <v>133562</v>
      </c>
      <c r="S113" s="50">
        <v>43078</v>
      </c>
      <c r="T113" s="50">
        <v>82983</v>
      </c>
      <c r="U113" s="142">
        <v>127816</v>
      </c>
      <c r="V113" s="142">
        <v>110395</v>
      </c>
      <c r="W113" s="124"/>
      <c r="X113" s="124"/>
    </row>
    <row r="114" spans="1:24" x14ac:dyDescent="0.3">
      <c r="A114" s="124"/>
      <c r="B114" s="124"/>
      <c r="C114" s="124" t="s">
        <v>144</v>
      </c>
      <c r="D114" s="124"/>
      <c r="E114" s="50" t="s">
        <v>81</v>
      </c>
      <c r="F114" s="50" t="s">
        <v>81</v>
      </c>
      <c r="G114" s="50" t="s">
        <v>81</v>
      </c>
      <c r="H114" s="50" t="s">
        <v>81</v>
      </c>
      <c r="I114" s="50" t="s">
        <v>81</v>
      </c>
      <c r="J114" s="50" t="s">
        <v>81</v>
      </c>
      <c r="K114" s="50" t="s">
        <v>81</v>
      </c>
      <c r="L114" s="50" t="s">
        <v>81</v>
      </c>
      <c r="M114" s="50">
        <v>39</v>
      </c>
      <c r="N114" s="50">
        <v>25</v>
      </c>
      <c r="O114" s="50">
        <v>23</v>
      </c>
      <c r="P114" s="50">
        <v>5</v>
      </c>
      <c r="Q114" s="50" t="s">
        <v>145</v>
      </c>
      <c r="R114" s="50" t="s">
        <v>145</v>
      </c>
      <c r="S114" s="50" t="s">
        <v>145</v>
      </c>
      <c r="T114" s="50" t="s">
        <v>145</v>
      </c>
      <c r="U114" s="142" t="s">
        <v>145</v>
      </c>
      <c r="V114" s="142" t="s">
        <v>145</v>
      </c>
      <c r="W114" s="124"/>
      <c r="X114" s="124"/>
    </row>
    <row r="115" spans="1:24" x14ac:dyDescent="0.3">
      <c r="A115" s="124"/>
      <c r="B115" s="124"/>
      <c r="C115" s="124"/>
      <c r="D115" s="124" t="s">
        <v>140</v>
      </c>
      <c r="E115" s="50" t="s">
        <v>81</v>
      </c>
      <c r="F115" s="50" t="s">
        <v>81</v>
      </c>
      <c r="G115" s="50" t="s">
        <v>81</v>
      </c>
      <c r="H115" s="50" t="s">
        <v>81</v>
      </c>
      <c r="I115" s="50" t="s">
        <v>81</v>
      </c>
      <c r="J115" s="50" t="s">
        <v>81</v>
      </c>
      <c r="K115" s="50" t="s">
        <v>81</v>
      </c>
      <c r="L115" s="50" t="s">
        <v>81</v>
      </c>
      <c r="M115" s="50">
        <v>12</v>
      </c>
      <c r="N115" s="50">
        <v>12</v>
      </c>
      <c r="O115" s="50">
        <v>17</v>
      </c>
      <c r="P115" s="50">
        <v>3</v>
      </c>
      <c r="Q115" s="50" t="s">
        <v>145</v>
      </c>
      <c r="R115" s="50" t="s">
        <v>145</v>
      </c>
      <c r="S115" s="50" t="s">
        <v>145</v>
      </c>
      <c r="T115" s="50" t="s">
        <v>145</v>
      </c>
      <c r="U115" s="142" t="s">
        <v>145</v>
      </c>
      <c r="V115" s="142" t="s">
        <v>145</v>
      </c>
      <c r="W115" s="124"/>
      <c r="X115" s="124"/>
    </row>
    <row r="116" spans="1:24" x14ac:dyDescent="0.3">
      <c r="A116" s="124"/>
      <c r="B116" s="124"/>
      <c r="C116" s="124"/>
      <c r="D116" s="124" t="s">
        <v>141</v>
      </c>
      <c r="E116" s="50" t="s">
        <v>81</v>
      </c>
      <c r="F116" s="50" t="s">
        <v>81</v>
      </c>
      <c r="G116" s="50" t="s">
        <v>81</v>
      </c>
      <c r="H116" s="50" t="s">
        <v>81</v>
      </c>
      <c r="I116" s="50" t="s">
        <v>81</v>
      </c>
      <c r="J116" s="50" t="s">
        <v>81</v>
      </c>
      <c r="K116" s="50" t="s">
        <v>81</v>
      </c>
      <c r="L116" s="50" t="s">
        <v>81</v>
      </c>
      <c r="M116" s="50">
        <v>2</v>
      </c>
      <c r="N116" s="50">
        <v>2</v>
      </c>
      <c r="O116" s="50">
        <v>2</v>
      </c>
      <c r="P116" s="50">
        <v>1</v>
      </c>
      <c r="Q116" s="50" t="s">
        <v>145</v>
      </c>
      <c r="R116" s="50" t="s">
        <v>145</v>
      </c>
      <c r="S116" s="50" t="s">
        <v>145</v>
      </c>
      <c r="T116" s="50" t="s">
        <v>145</v>
      </c>
      <c r="U116" s="142" t="s">
        <v>145</v>
      </c>
      <c r="V116" s="142" t="s">
        <v>145</v>
      </c>
      <c r="W116" s="124"/>
      <c r="X116" s="124"/>
    </row>
    <row r="117" spans="1:24" x14ac:dyDescent="0.3">
      <c r="A117" s="124"/>
      <c r="B117" s="124"/>
      <c r="C117" s="124"/>
      <c r="D117" s="124" t="s">
        <v>142</v>
      </c>
      <c r="E117" s="50" t="s">
        <v>81</v>
      </c>
      <c r="F117" s="50" t="s">
        <v>81</v>
      </c>
      <c r="G117" s="50" t="s">
        <v>81</v>
      </c>
      <c r="H117" s="50" t="s">
        <v>81</v>
      </c>
      <c r="I117" s="50" t="s">
        <v>81</v>
      </c>
      <c r="J117" s="50" t="s">
        <v>81</v>
      </c>
      <c r="K117" s="50" t="s">
        <v>81</v>
      </c>
      <c r="L117" s="50" t="s">
        <v>81</v>
      </c>
      <c r="M117" s="50">
        <v>6</v>
      </c>
      <c r="N117" s="50">
        <v>1</v>
      </c>
      <c r="O117" s="50">
        <v>0</v>
      </c>
      <c r="P117" s="50">
        <v>1</v>
      </c>
      <c r="Q117" s="50" t="s">
        <v>145</v>
      </c>
      <c r="R117" s="50" t="s">
        <v>145</v>
      </c>
      <c r="S117" s="50" t="s">
        <v>145</v>
      </c>
      <c r="T117" s="50" t="s">
        <v>145</v>
      </c>
      <c r="U117" s="142" t="s">
        <v>145</v>
      </c>
      <c r="V117" s="142" t="s">
        <v>145</v>
      </c>
      <c r="W117" s="124"/>
      <c r="X117" s="124"/>
    </row>
    <row r="118" spans="1:24" x14ac:dyDescent="0.3">
      <c r="A118" s="124"/>
      <c r="B118" s="124"/>
      <c r="C118" s="124"/>
      <c r="D118" s="124" t="s">
        <v>143</v>
      </c>
      <c r="E118" s="50" t="s">
        <v>81</v>
      </c>
      <c r="F118" s="50" t="s">
        <v>81</v>
      </c>
      <c r="G118" s="50" t="s">
        <v>81</v>
      </c>
      <c r="H118" s="50" t="s">
        <v>81</v>
      </c>
      <c r="I118" s="50" t="s">
        <v>81</v>
      </c>
      <c r="J118" s="50" t="s">
        <v>81</v>
      </c>
      <c r="K118" s="50" t="s">
        <v>81</v>
      </c>
      <c r="L118" s="50" t="s">
        <v>81</v>
      </c>
      <c r="M118" s="50">
        <v>19</v>
      </c>
      <c r="N118" s="50">
        <v>10</v>
      </c>
      <c r="O118" s="50">
        <v>4</v>
      </c>
      <c r="P118" s="50">
        <v>0</v>
      </c>
      <c r="Q118" s="50" t="s">
        <v>145</v>
      </c>
      <c r="R118" s="50" t="s">
        <v>145</v>
      </c>
      <c r="S118" s="50" t="s">
        <v>145</v>
      </c>
      <c r="T118" s="50" t="s">
        <v>145</v>
      </c>
      <c r="U118" s="142" t="s">
        <v>145</v>
      </c>
      <c r="V118" s="142" t="s">
        <v>145</v>
      </c>
      <c r="W118" s="124"/>
      <c r="X118" s="124"/>
    </row>
    <row r="119" spans="1:24" x14ac:dyDescent="0.3">
      <c r="A119" s="124"/>
      <c r="B119" s="124"/>
      <c r="C119" s="124" t="s">
        <v>146</v>
      </c>
      <c r="D119" s="124"/>
      <c r="E119" s="50" t="s">
        <v>81</v>
      </c>
      <c r="F119" s="50" t="s">
        <v>81</v>
      </c>
      <c r="G119" s="50" t="s">
        <v>81</v>
      </c>
      <c r="H119" s="50" t="s">
        <v>81</v>
      </c>
      <c r="I119" s="50" t="s">
        <v>81</v>
      </c>
      <c r="J119" s="50" t="s">
        <v>81</v>
      </c>
      <c r="K119" s="50" t="s">
        <v>81</v>
      </c>
      <c r="L119" s="50">
        <v>3101127</v>
      </c>
      <c r="M119" s="50">
        <v>1275222</v>
      </c>
      <c r="N119" s="50">
        <v>974000</v>
      </c>
      <c r="O119" s="50">
        <v>857000</v>
      </c>
      <c r="P119" s="50">
        <v>131600</v>
      </c>
      <c r="Q119" s="50" t="s">
        <v>145</v>
      </c>
      <c r="R119" s="50" t="s">
        <v>145</v>
      </c>
      <c r="S119" s="50" t="s">
        <v>145</v>
      </c>
      <c r="T119" s="50" t="s">
        <v>145</v>
      </c>
      <c r="U119" s="142" t="s">
        <v>145</v>
      </c>
      <c r="V119" s="142" t="s">
        <v>145</v>
      </c>
      <c r="W119" s="124"/>
      <c r="X119" s="124"/>
    </row>
    <row r="120" spans="1:24" s="7" customFormat="1" x14ac:dyDescent="0.3">
      <c r="A120" s="32"/>
      <c r="B120" s="11" t="s">
        <v>135</v>
      </c>
      <c r="C120" s="11"/>
      <c r="D120" s="11"/>
      <c r="E120" s="12"/>
      <c r="F120" s="12"/>
      <c r="G120" s="12"/>
      <c r="H120" s="12"/>
      <c r="I120" s="12"/>
      <c r="J120" s="12"/>
      <c r="K120" s="12"/>
      <c r="L120" s="12"/>
      <c r="M120" s="12"/>
      <c r="N120" s="12"/>
      <c r="O120" s="12"/>
      <c r="P120" s="12"/>
      <c r="Q120" s="12"/>
      <c r="R120" s="12"/>
      <c r="S120" s="12"/>
      <c r="T120" s="12"/>
      <c r="U120" s="23"/>
      <c r="V120" s="23"/>
      <c r="W120" s="32"/>
      <c r="X120" s="32"/>
    </row>
    <row r="121" spans="1:24" x14ac:dyDescent="0.3">
      <c r="A121" s="124"/>
      <c r="B121" s="139"/>
      <c r="C121" s="139" t="s">
        <v>139</v>
      </c>
      <c r="D121" s="139"/>
      <c r="E121" s="140">
        <v>3154000</v>
      </c>
      <c r="F121" s="140">
        <v>3282000</v>
      </c>
      <c r="G121" s="140">
        <v>3837000</v>
      </c>
      <c r="H121" s="140">
        <v>3630000</v>
      </c>
      <c r="I121" s="140">
        <v>2419000</v>
      </c>
      <c r="J121" s="140">
        <v>1945000</v>
      </c>
      <c r="K121" s="140">
        <v>1876435.5800000003</v>
      </c>
      <c r="L121" s="140">
        <v>2034507</v>
      </c>
      <c r="M121" s="140">
        <v>3351593</v>
      </c>
      <c r="N121" s="140">
        <v>2675400</v>
      </c>
      <c r="O121" s="140">
        <v>1220371</v>
      </c>
      <c r="P121" s="140">
        <v>1283523</v>
      </c>
      <c r="Q121" s="140">
        <v>1036975.01</v>
      </c>
      <c r="R121" s="140">
        <v>1339326</v>
      </c>
      <c r="S121" s="140">
        <v>1997288</v>
      </c>
      <c r="T121" s="140">
        <v>1934233</v>
      </c>
      <c r="U121" s="141">
        <v>1754516</v>
      </c>
      <c r="V121" s="141">
        <v>1891614</v>
      </c>
      <c r="W121" s="124"/>
      <c r="X121" s="124"/>
    </row>
    <row r="122" spans="1:24" x14ac:dyDescent="0.3">
      <c r="A122" s="124"/>
      <c r="B122" s="139"/>
      <c r="C122" s="139"/>
      <c r="D122" s="139" t="s">
        <v>140</v>
      </c>
      <c r="E122" s="140" t="s">
        <v>81</v>
      </c>
      <c r="F122" s="140" t="s">
        <v>81</v>
      </c>
      <c r="G122" s="140" t="s">
        <v>81</v>
      </c>
      <c r="H122" s="140" t="s">
        <v>81</v>
      </c>
      <c r="I122" s="140" t="s">
        <v>81</v>
      </c>
      <c r="J122" s="140" t="s">
        <v>81</v>
      </c>
      <c r="K122" s="140">
        <v>644850.24</v>
      </c>
      <c r="L122" s="140">
        <v>765852</v>
      </c>
      <c r="M122" s="140">
        <v>2071638</v>
      </c>
      <c r="N122" s="140">
        <v>1677100</v>
      </c>
      <c r="O122" s="140">
        <v>1083098</v>
      </c>
      <c r="P122" s="140">
        <v>1161480</v>
      </c>
      <c r="Q122" s="140">
        <v>721740</v>
      </c>
      <c r="R122" s="140">
        <v>1017945</v>
      </c>
      <c r="S122" s="140">
        <v>1604218</v>
      </c>
      <c r="T122" s="140">
        <v>1378630</v>
      </c>
      <c r="U122" s="141">
        <v>1322189</v>
      </c>
      <c r="V122" s="141">
        <v>1489286</v>
      </c>
      <c r="W122" s="124"/>
      <c r="X122" s="124"/>
    </row>
    <row r="123" spans="1:24" x14ac:dyDescent="0.3">
      <c r="A123" s="124"/>
      <c r="B123" s="139"/>
      <c r="C123" s="139"/>
      <c r="D123" s="139" t="s">
        <v>141</v>
      </c>
      <c r="E123" s="140" t="s">
        <v>81</v>
      </c>
      <c r="F123" s="140" t="s">
        <v>81</v>
      </c>
      <c r="G123" s="140" t="s">
        <v>81</v>
      </c>
      <c r="H123" s="140" t="s">
        <v>81</v>
      </c>
      <c r="I123" s="140" t="s">
        <v>81</v>
      </c>
      <c r="J123" s="140" t="s">
        <v>81</v>
      </c>
      <c r="K123" s="140">
        <v>627011.88</v>
      </c>
      <c r="L123" s="140">
        <v>79344</v>
      </c>
      <c r="M123" s="140">
        <v>185797</v>
      </c>
      <c r="N123" s="140">
        <v>99300</v>
      </c>
      <c r="O123" s="140">
        <v>33044</v>
      </c>
      <c r="P123" s="140">
        <v>20681</v>
      </c>
      <c r="Q123" s="140">
        <v>0</v>
      </c>
      <c r="R123" s="140">
        <v>0</v>
      </c>
      <c r="S123" s="140">
        <v>0</v>
      </c>
      <c r="T123" s="140">
        <v>0</v>
      </c>
      <c r="U123" s="141">
        <v>0</v>
      </c>
      <c r="V123" s="141">
        <v>73750</v>
      </c>
      <c r="W123" s="124"/>
      <c r="X123" s="124"/>
    </row>
    <row r="124" spans="1:24" x14ac:dyDescent="0.3">
      <c r="A124" s="124"/>
      <c r="B124" s="139"/>
      <c r="C124" s="139"/>
      <c r="D124" s="139" t="s">
        <v>142</v>
      </c>
      <c r="E124" s="140" t="s">
        <v>81</v>
      </c>
      <c r="F124" s="140" t="s">
        <v>81</v>
      </c>
      <c r="G124" s="140" t="s">
        <v>81</v>
      </c>
      <c r="H124" s="140" t="s">
        <v>81</v>
      </c>
      <c r="I124" s="140" t="s">
        <v>81</v>
      </c>
      <c r="J124" s="140" t="s">
        <v>81</v>
      </c>
      <c r="K124" s="140">
        <v>643998.12</v>
      </c>
      <c r="L124" s="140">
        <v>1120066</v>
      </c>
      <c r="M124" s="140">
        <v>1013737</v>
      </c>
      <c r="N124" s="140">
        <v>807200</v>
      </c>
      <c r="O124" s="140">
        <v>45516</v>
      </c>
      <c r="P124" s="140">
        <v>3362</v>
      </c>
      <c r="Q124" s="140">
        <v>5560.0300000000007</v>
      </c>
      <c r="R124" s="140">
        <v>0</v>
      </c>
      <c r="S124" s="140">
        <v>82358</v>
      </c>
      <c r="T124" s="140">
        <v>0</v>
      </c>
      <c r="U124" s="141">
        <v>0</v>
      </c>
      <c r="V124" s="141">
        <v>-3163</v>
      </c>
      <c r="W124" s="124"/>
      <c r="X124" s="124"/>
    </row>
    <row r="125" spans="1:24" x14ac:dyDescent="0.3">
      <c r="A125" s="124"/>
      <c r="B125" s="139"/>
      <c r="C125" s="139"/>
      <c r="D125" s="139" t="s">
        <v>143</v>
      </c>
      <c r="E125" s="140" t="s">
        <v>81</v>
      </c>
      <c r="F125" s="140" t="s">
        <v>81</v>
      </c>
      <c r="G125" s="140" t="s">
        <v>81</v>
      </c>
      <c r="H125" s="140" t="s">
        <v>81</v>
      </c>
      <c r="I125" s="140" t="s">
        <v>81</v>
      </c>
      <c r="J125" s="140" t="s">
        <v>81</v>
      </c>
      <c r="K125" s="140">
        <v>-39424.660000000003</v>
      </c>
      <c r="L125" s="140">
        <v>69245</v>
      </c>
      <c r="M125" s="140">
        <v>80421</v>
      </c>
      <c r="N125" s="140">
        <v>91800</v>
      </c>
      <c r="O125" s="140">
        <v>58713</v>
      </c>
      <c r="P125" s="140">
        <v>98000</v>
      </c>
      <c r="Q125" s="140">
        <v>309674.98</v>
      </c>
      <c r="R125" s="140">
        <v>321381</v>
      </c>
      <c r="S125" s="140">
        <v>310712</v>
      </c>
      <c r="T125" s="140">
        <v>555603</v>
      </c>
      <c r="U125" s="141">
        <v>432327</v>
      </c>
      <c r="V125" s="141">
        <v>331741</v>
      </c>
      <c r="W125" s="124"/>
      <c r="X125" s="124"/>
    </row>
    <row r="126" spans="1:24" x14ac:dyDescent="0.3">
      <c r="A126" s="124"/>
      <c r="B126" s="139"/>
      <c r="C126" s="139" t="s">
        <v>144</v>
      </c>
      <c r="D126" s="139"/>
      <c r="E126" s="140" t="s">
        <v>81</v>
      </c>
      <c r="F126" s="140" t="s">
        <v>81</v>
      </c>
      <c r="G126" s="140" t="s">
        <v>81</v>
      </c>
      <c r="H126" s="140" t="s">
        <v>81</v>
      </c>
      <c r="I126" s="140" t="s">
        <v>81</v>
      </c>
      <c r="J126" s="140" t="s">
        <v>81</v>
      </c>
      <c r="K126" s="140" t="s">
        <v>81</v>
      </c>
      <c r="L126" s="140" t="s">
        <v>81</v>
      </c>
      <c r="M126" s="140">
        <v>59</v>
      </c>
      <c r="N126" s="140">
        <v>47</v>
      </c>
      <c r="O126" s="140">
        <v>33</v>
      </c>
      <c r="P126" s="140">
        <v>4</v>
      </c>
      <c r="Q126" s="140" t="s">
        <v>145</v>
      </c>
      <c r="R126" s="140" t="s">
        <v>145</v>
      </c>
      <c r="S126" s="140" t="s">
        <v>145</v>
      </c>
      <c r="T126" s="140" t="s">
        <v>145</v>
      </c>
      <c r="U126" s="141" t="s">
        <v>145</v>
      </c>
      <c r="V126" s="141" t="s">
        <v>145</v>
      </c>
      <c r="W126" s="124"/>
      <c r="X126" s="124"/>
    </row>
    <row r="127" spans="1:24" x14ac:dyDescent="0.3">
      <c r="A127" s="124"/>
      <c r="B127" s="139"/>
      <c r="C127" s="139"/>
      <c r="D127" s="139" t="s">
        <v>140</v>
      </c>
      <c r="E127" s="140" t="s">
        <v>81</v>
      </c>
      <c r="F127" s="140" t="s">
        <v>81</v>
      </c>
      <c r="G127" s="140" t="s">
        <v>81</v>
      </c>
      <c r="H127" s="140" t="s">
        <v>81</v>
      </c>
      <c r="I127" s="140" t="s">
        <v>81</v>
      </c>
      <c r="J127" s="140" t="s">
        <v>81</v>
      </c>
      <c r="K127" s="140" t="s">
        <v>81</v>
      </c>
      <c r="L127" s="140" t="s">
        <v>81</v>
      </c>
      <c r="M127" s="140">
        <v>19</v>
      </c>
      <c r="N127" s="140">
        <v>23</v>
      </c>
      <c r="O127" s="140">
        <v>17</v>
      </c>
      <c r="P127" s="140">
        <v>2</v>
      </c>
      <c r="Q127" s="140" t="s">
        <v>145</v>
      </c>
      <c r="R127" s="140" t="s">
        <v>145</v>
      </c>
      <c r="S127" s="140" t="s">
        <v>145</v>
      </c>
      <c r="T127" s="140" t="s">
        <v>145</v>
      </c>
      <c r="U127" s="141" t="s">
        <v>145</v>
      </c>
      <c r="V127" s="141" t="s">
        <v>145</v>
      </c>
      <c r="W127" s="124"/>
      <c r="X127" s="124"/>
    </row>
    <row r="128" spans="1:24" x14ac:dyDescent="0.3">
      <c r="A128" s="124"/>
      <c r="B128" s="139"/>
      <c r="C128" s="139"/>
      <c r="D128" s="139" t="s">
        <v>141</v>
      </c>
      <c r="E128" s="140" t="s">
        <v>81</v>
      </c>
      <c r="F128" s="140" t="s">
        <v>81</v>
      </c>
      <c r="G128" s="140" t="s">
        <v>81</v>
      </c>
      <c r="H128" s="140" t="s">
        <v>81</v>
      </c>
      <c r="I128" s="140" t="s">
        <v>81</v>
      </c>
      <c r="J128" s="140" t="s">
        <v>81</v>
      </c>
      <c r="K128" s="140" t="s">
        <v>81</v>
      </c>
      <c r="L128" s="140" t="s">
        <v>81</v>
      </c>
      <c r="M128" s="140">
        <v>1</v>
      </c>
      <c r="N128" s="140">
        <v>0</v>
      </c>
      <c r="O128" s="140">
        <v>0</v>
      </c>
      <c r="P128" s="140">
        <v>0</v>
      </c>
      <c r="Q128" s="140" t="s">
        <v>145</v>
      </c>
      <c r="R128" s="140" t="s">
        <v>145</v>
      </c>
      <c r="S128" s="140" t="s">
        <v>145</v>
      </c>
      <c r="T128" s="140" t="s">
        <v>145</v>
      </c>
      <c r="U128" s="141" t="s">
        <v>145</v>
      </c>
      <c r="V128" s="141" t="s">
        <v>145</v>
      </c>
      <c r="W128" s="124"/>
      <c r="X128" s="124"/>
    </row>
    <row r="129" spans="1:24" x14ac:dyDescent="0.3">
      <c r="A129" s="124"/>
      <c r="B129" s="139"/>
      <c r="C129" s="139"/>
      <c r="D129" s="139" t="s">
        <v>142</v>
      </c>
      <c r="E129" s="140" t="s">
        <v>81</v>
      </c>
      <c r="F129" s="140" t="s">
        <v>81</v>
      </c>
      <c r="G129" s="140" t="s">
        <v>81</v>
      </c>
      <c r="H129" s="140" t="s">
        <v>81</v>
      </c>
      <c r="I129" s="140" t="s">
        <v>81</v>
      </c>
      <c r="J129" s="140" t="s">
        <v>81</v>
      </c>
      <c r="K129" s="140" t="s">
        <v>81</v>
      </c>
      <c r="L129" s="140" t="s">
        <v>81</v>
      </c>
      <c r="M129" s="140">
        <v>9</v>
      </c>
      <c r="N129" s="140">
        <v>0</v>
      </c>
      <c r="O129" s="140">
        <v>0</v>
      </c>
      <c r="P129" s="140">
        <v>0</v>
      </c>
      <c r="Q129" s="140" t="s">
        <v>145</v>
      </c>
      <c r="R129" s="140" t="s">
        <v>145</v>
      </c>
      <c r="S129" s="140" t="s">
        <v>145</v>
      </c>
      <c r="T129" s="140" t="s">
        <v>145</v>
      </c>
      <c r="U129" s="141" t="s">
        <v>145</v>
      </c>
      <c r="V129" s="141" t="s">
        <v>145</v>
      </c>
      <c r="W129" s="124"/>
      <c r="X129" s="124"/>
    </row>
    <row r="130" spans="1:24" x14ac:dyDescent="0.3">
      <c r="A130" s="124"/>
      <c r="B130" s="139"/>
      <c r="C130" s="139"/>
      <c r="D130" s="139" t="s">
        <v>143</v>
      </c>
      <c r="E130" s="140" t="s">
        <v>81</v>
      </c>
      <c r="F130" s="140" t="s">
        <v>81</v>
      </c>
      <c r="G130" s="140" t="s">
        <v>81</v>
      </c>
      <c r="H130" s="140" t="s">
        <v>81</v>
      </c>
      <c r="I130" s="140" t="s">
        <v>81</v>
      </c>
      <c r="J130" s="140" t="s">
        <v>81</v>
      </c>
      <c r="K130" s="140" t="s">
        <v>81</v>
      </c>
      <c r="L130" s="140" t="s">
        <v>81</v>
      </c>
      <c r="M130" s="140">
        <v>30</v>
      </c>
      <c r="N130" s="140">
        <v>24</v>
      </c>
      <c r="O130" s="140">
        <v>16</v>
      </c>
      <c r="P130" s="140">
        <v>2</v>
      </c>
      <c r="Q130" s="140" t="s">
        <v>145</v>
      </c>
      <c r="R130" s="140" t="s">
        <v>145</v>
      </c>
      <c r="S130" s="140" t="s">
        <v>145</v>
      </c>
      <c r="T130" s="140" t="s">
        <v>145</v>
      </c>
      <c r="U130" s="141" t="s">
        <v>145</v>
      </c>
      <c r="V130" s="141" t="s">
        <v>145</v>
      </c>
      <c r="W130" s="124"/>
      <c r="X130" s="124"/>
    </row>
    <row r="131" spans="1:24" x14ac:dyDescent="0.3">
      <c r="A131" s="124"/>
      <c r="B131" s="139"/>
      <c r="C131" s="139" t="s">
        <v>146</v>
      </c>
      <c r="D131" s="139"/>
      <c r="E131" s="140" t="s">
        <v>81</v>
      </c>
      <c r="F131" s="140" t="s">
        <v>81</v>
      </c>
      <c r="G131" s="140" t="s">
        <v>81</v>
      </c>
      <c r="H131" s="140" t="s">
        <v>81</v>
      </c>
      <c r="I131" s="140" t="s">
        <v>81</v>
      </c>
      <c r="J131" s="140" t="s">
        <v>81</v>
      </c>
      <c r="K131" s="140" t="s">
        <v>81</v>
      </c>
      <c r="L131" s="140">
        <v>2621706</v>
      </c>
      <c r="M131" s="140">
        <v>1484464</v>
      </c>
      <c r="N131" s="140">
        <v>1272300</v>
      </c>
      <c r="O131" s="140">
        <v>1550498</v>
      </c>
      <c r="P131" s="140">
        <v>191214</v>
      </c>
      <c r="Q131" s="140" t="s">
        <v>145</v>
      </c>
      <c r="R131" s="140" t="s">
        <v>145</v>
      </c>
      <c r="S131" s="140" t="s">
        <v>145</v>
      </c>
      <c r="T131" s="140" t="s">
        <v>145</v>
      </c>
      <c r="U131" s="141" t="s">
        <v>145</v>
      </c>
      <c r="V131" s="141" t="s">
        <v>145</v>
      </c>
      <c r="W131" s="124"/>
      <c r="X131" s="124"/>
    </row>
    <row r="132" spans="1:24" x14ac:dyDescent="0.3">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row>
    <row r="133" spans="1:24" x14ac:dyDescent="0.3">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row>
    <row r="134" spans="1:24" s="39" customFormat="1" ht="18" x14ac:dyDescent="0.35">
      <c r="A134" s="108"/>
      <c r="B134" s="108" t="s">
        <v>147</v>
      </c>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row>
    <row r="135" spans="1:24" x14ac:dyDescent="0.3">
      <c r="A135" s="124" t="s">
        <v>1487</v>
      </c>
      <c r="B135" s="124" t="s">
        <v>113</v>
      </c>
      <c r="C135" s="124" t="s">
        <v>114</v>
      </c>
      <c r="D135" s="124" t="s">
        <v>148</v>
      </c>
      <c r="E135" s="124" t="s">
        <v>149</v>
      </c>
      <c r="F135" s="124" t="s">
        <v>150</v>
      </c>
      <c r="G135" s="124" t="s">
        <v>151</v>
      </c>
      <c r="H135" s="124" t="s">
        <v>137</v>
      </c>
      <c r="I135" s="124" t="s">
        <v>152</v>
      </c>
      <c r="J135" s="124"/>
      <c r="K135" s="124"/>
      <c r="L135" s="124"/>
      <c r="M135" s="124"/>
      <c r="N135" s="124"/>
      <c r="O135" s="124"/>
      <c r="P135" s="124"/>
      <c r="Q135" s="124"/>
      <c r="R135" s="124"/>
      <c r="S135" s="124"/>
      <c r="T135" s="124"/>
      <c r="U135" s="124"/>
      <c r="V135" s="124"/>
      <c r="W135" s="124"/>
      <c r="X135" s="124"/>
    </row>
    <row r="136" spans="1:24" x14ac:dyDescent="0.3">
      <c r="A136" s="127" t="s">
        <v>124</v>
      </c>
      <c r="B136" s="124" t="s">
        <v>125</v>
      </c>
      <c r="C136" s="124"/>
      <c r="D136" s="127">
        <f>V62</f>
        <v>1063332</v>
      </c>
      <c r="E136" s="127">
        <f>V63</f>
        <v>320016</v>
      </c>
      <c r="F136" s="127">
        <v>0</v>
      </c>
      <c r="G136" s="127">
        <f>V65</f>
        <v>120392</v>
      </c>
      <c r="H136" s="127">
        <f t="shared" ref="H136:H145" si="0">SUM(D136:G136)</f>
        <v>1503740</v>
      </c>
      <c r="I136" s="131">
        <f>HE___National_grant_spend_by_type_and_region[[#This Row],[Total]]/$H$146</f>
        <v>0.11497933607832793</v>
      </c>
      <c r="J136" s="124"/>
      <c r="K136" s="124"/>
      <c r="L136" s="124"/>
      <c r="M136" s="124"/>
      <c r="N136" s="124"/>
      <c r="O136" s="124"/>
      <c r="P136" s="124"/>
      <c r="Q136" s="124"/>
      <c r="R136" s="124"/>
      <c r="S136" s="124"/>
      <c r="T136" s="124"/>
      <c r="U136" s="124"/>
      <c r="V136" s="124"/>
      <c r="W136" s="124"/>
      <c r="X136" s="124"/>
    </row>
    <row r="137" spans="1:24" x14ac:dyDescent="0.3">
      <c r="A137" s="127" t="s">
        <v>128</v>
      </c>
      <c r="B137" s="124" t="s">
        <v>129</v>
      </c>
      <c r="C137" s="124"/>
      <c r="D137" s="127">
        <f>V86</f>
        <v>1720269</v>
      </c>
      <c r="E137" s="127"/>
      <c r="F137" s="127">
        <f>V88</f>
        <v>-1000</v>
      </c>
      <c r="G137" s="127">
        <f>V89</f>
        <v>247681</v>
      </c>
      <c r="H137" s="127">
        <f t="shared" si="0"/>
        <v>1966950</v>
      </c>
      <c r="I137" s="131">
        <f>HE___National_grant_spend_by_type_and_region[[#This Row],[Total]]/$H$146</f>
        <v>0.15039741251763411</v>
      </c>
      <c r="J137" s="124"/>
      <c r="K137" s="124"/>
      <c r="L137" s="124"/>
      <c r="M137" s="124"/>
      <c r="N137" s="124"/>
      <c r="O137" s="124"/>
      <c r="P137" s="124"/>
      <c r="Q137" s="124"/>
      <c r="R137" s="124"/>
      <c r="S137" s="124"/>
      <c r="T137" s="124"/>
      <c r="U137" s="124"/>
      <c r="V137" s="124"/>
      <c r="W137" s="124"/>
      <c r="X137" s="124"/>
    </row>
    <row r="138" spans="1:24" x14ac:dyDescent="0.3">
      <c r="A138" s="127" t="s">
        <v>130</v>
      </c>
      <c r="B138" s="124" t="s">
        <v>131</v>
      </c>
      <c r="C138" s="124"/>
      <c r="D138" s="127">
        <f>V98</f>
        <v>1184207</v>
      </c>
      <c r="E138" s="127">
        <f>V99</f>
        <v>57409</v>
      </c>
      <c r="F138" s="127"/>
      <c r="G138" s="127">
        <f>V101</f>
        <v>140854</v>
      </c>
      <c r="H138" s="127">
        <f t="shared" si="0"/>
        <v>1382470</v>
      </c>
      <c r="I138" s="131">
        <f>HE___National_grant_spend_by_type_and_region[[#This Row],[Total]]/$H$146</f>
        <v>0.10570675964475641</v>
      </c>
      <c r="J138" s="124"/>
      <c r="K138" s="124"/>
      <c r="L138" s="124"/>
      <c r="M138" s="124"/>
      <c r="N138" s="124"/>
      <c r="O138" s="124"/>
      <c r="P138" s="124"/>
      <c r="Q138" s="124"/>
      <c r="R138" s="124"/>
      <c r="S138" s="124"/>
      <c r="T138" s="124"/>
      <c r="U138" s="124"/>
      <c r="V138" s="124"/>
      <c r="W138" s="124"/>
      <c r="X138" s="124"/>
    </row>
    <row r="139" spans="1:24" x14ac:dyDescent="0.3">
      <c r="A139" s="127" t="s">
        <v>118</v>
      </c>
      <c r="B139" s="124" t="s">
        <v>119</v>
      </c>
      <c r="C139" s="124"/>
      <c r="D139" s="127">
        <f>V26</f>
        <v>347915</v>
      </c>
      <c r="E139" s="127">
        <f>V27</f>
        <v>201820</v>
      </c>
      <c r="F139" s="127">
        <v>0</v>
      </c>
      <c r="G139" s="127">
        <f>V29</f>
        <v>129093</v>
      </c>
      <c r="H139" s="127">
        <f t="shared" si="0"/>
        <v>678828</v>
      </c>
      <c r="I139" s="131">
        <f>HE___National_grant_spend_by_type_and_region[[#This Row],[Total]]/$H$146</f>
        <v>5.1904712750461643E-2</v>
      </c>
      <c r="J139" s="124"/>
      <c r="K139" s="124"/>
      <c r="L139" s="124"/>
      <c r="M139" s="124"/>
      <c r="N139" s="124"/>
      <c r="O139" s="124"/>
      <c r="P139" s="124"/>
      <c r="Q139" s="124"/>
      <c r="R139" s="124"/>
      <c r="S139" s="124"/>
      <c r="T139" s="124"/>
      <c r="U139" s="124"/>
      <c r="V139" s="124"/>
      <c r="W139" s="124"/>
      <c r="X139" s="124"/>
    </row>
    <row r="140" spans="1:24" x14ac:dyDescent="0.3">
      <c r="A140" s="127" t="s">
        <v>120</v>
      </c>
      <c r="B140" s="124" t="s">
        <v>121</v>
      </c>
      <c r="C140" s="124"/>
      <c r="D140" s="127">
        <f>V38</f>
        <v>376537</v>
      </c>
      <c r="E140" s="127">
        <f>V39</f>
        <v>69801</v>
      </c>
      <c r="F140" s="127">
        <v>0</v>
      </c>
      <c r="G140" s="127">
        <f>V41</f>
        <v>169480</v>
      </c>
      <c r="H140" s="127">
        <f t="shared" si="0"/>
        <v>615818</v>
      </c>
      <c r="I140" s="131">
        <f>HE___National_grant_spend_by_type_and_region[[#This Row],[Total]]/$H$146</f>
        <v>4.7086826702145146E-2</v>
      </c>
      <c r="J140" s="124"/>
      <c r="K140" s="124"/>
      <c r="L140" s="124"/>
      <c r="M140" s="124"/>
      <c r="N140" s="124"/>
      <c r="O140" s="124"/>
      <c r="P140" s="124"/>
      <c r="Q140" s="124"/>
      <c r="R140" s="124"/>
      <c r="S140" s="124"/>
      <c r="T140" s="124"/>
      <c r="U140" s="124"/>
      <c r="V140" s="124"/>
      <c r="W140" s="124"/>
      <c r="X140" s="124"/>
    </row>
    <row r="141" spans="1:24" x14ac:dyDescent="0.3">
      <c r="A141" s="127" t="s">
        <v>132</v>
      </c>
      <c r="B141" s="124" t="s">
        <v>133</v>
      </c>
      <c r="C141" s="124"/>
      <c r="D141" s="127">
        <f>V110</f>
        <v>634021</v>
      </c>
      <c r="E141" s="127">
        <f>V111</f>
        <v>13125</v>
      </c>
      <c r="F141" s="127">
        <v>0</v>
      </c>
      <c r="G141" s="127">
        <f>V113</f>
        <v>110395</v>
      </c>
      <c r="H141" s="127">
        <f t="shared" si="0"/>
        <v>757541</v>
      </c>
      <c r="I141" s="131">
        <f>HE___National_grant_spend_by_type_and_region[[#This Row],[Total]]/$H$146</f>
        <v>5.7923285429736932E-2</v>
      </c>
      <c r="J141" s="124"/>
      <c r="K141" s="124"/>
      <c r="L141" s="124"/>
      <c r="M141" s="124"/>
      <c r="N141" s="124"/>
      <c r="O141" s="124"/>
      <c r="P141" s="124"/>
      <c r="Q141" s="124"/>
      <c r="R141" s="124"/>
      <c r="S141" s="124"/>
      <c r="T141" s="124"/>
      <c r="U141" s="124"/>
      <c r="V141" s="124"/>
      <c r="W141" s="124"/>
      <c r="X141" s="124"/>
    </row>
    <row r="142" spans="1:24" x14ac:dyDescent="0.3">
      <c r="A142" s="127" t="s">
        <v>134</v>
      </c>
      <c r="B142" s="124" t="s">
        <v>135</v>
      </c>
      <c r="C142" s="124"/>
      <c r="D142" s="127">
        <f>V122</f>
        <v>1489286</v>
      </c>
      <c r="E142" s="127">
        <f>V123</f>
        <v>73750</v>
      </c>
      <c r="F142" s="127">
        <f>V124</f>
        <v>-3163</v>
      </c>
      <c r="G142" s="127">
        <f>V125</f>
        <v>331741</v>
      </c>
      <c r="H142" s="127">
        <f t="shared" si="0"/>
        <v>1891614</v>
      </c>
      <c r="I142" s="131">
        <f>HE___National_grant_spend_by_type_and_region[[#This Row],[Total]]/$H$146</f>
        <v>0.14463705283923431</v>
      </c>
      <c r="J142" s="124"/>
      <c r="K142" s="124"/>
      <c r="L142" s="124"/>
      <c r="M142" s="124"/>
      <c r="N142" s="124"/>
      <c r="O142" s="124"/>
      <c r="P142" s="124"/>
      <c r="Q142" s="124"/>
      <c r="R142" s="124"/>
      <c r="S142" s="124"/>
      <c r="T142" s="124"/>
      <c r="U142" s="124"/>
      <c r="V142" s="124"/>
      <c r="W142" s="124"/>
      <c r="X142" s="124"/>
    </row>
    <row r="143" spans="1:24" x14ac:dyDescent="0.3">
      <c r="A143" s="127" t="s">
        <v>126</v>
      </c>
      <c r="B143" s="124" t="s">
        <v>127</v>
      </c>
      <c r="C143" s="124"/>
      <c r="D143" s="127">
        <f>V74</f>
        <v>764316</v>
      </c>
      <c r="E143" s="127">
        <f>V75</f>
        <v>108701</v>
      </c>
      <c r="F143" s="127">
        <v>0</v>
      </c>
      <c r="G143" s="127">
        <f>V77</f>
        <v>203341</v>
      </c>
      <c r="H143" s="127">
        <f t="shared" si="0"/>
        <v>1076358</v>
      </c>
      <c r="I143" s="131">
        <f>HE___National_grant_spend_by_type_and_region[[#This Row],[Total]]/$H$146</f>
        <v>8.2300748947688351E-2</v>
      </c>
      <c r="J143" s="124"/>
      <c r="K143" s="124"/>
      <c r="L143" s="124"/>
      <c r="M143" s="124"/>
      <c r="N143" s="124"/>
      <c r="O143" s="124"/>
      <c r="P143" s="124"/>
      <c r="Q143" s="124"/>
      <c r="R143" s="124"/>
      <c r="S143" s="124"/>
      <c r="T143" s="124"/>
      <c r="U143" s="124"/>
      <c r="V143" s="124"/>
      <c r="W143" s="124"/>
      <c r="X143" s="124"/>
    </row>
    <row r="144" spans="1:24" x14ac:dyDescent="0.3">
      <c r="A144" s="127" t="s">
        <v>122</v>
      </c>
      <c r="B144" s="124" t="s">
        <v>123</v>
      </c>
      <c r="C144" s="124"/>
      <c r="D144" s="127">
        <f>V50</f>
        <v>1144432</v>
      </c>
      <c r="E144" s="127">
        <f>V51</f>
        <v>6900</v>
      </c>
      <c r="F144" s="127">
        <v>0</v>
      </c>
      <c r="G144" s="127">
        <f>V53</f>
        <v>45699</v>
      </c>
      <c r="H144" s="127">
        <f t="shared" si="0"/>
        <v>1197031</v>
      </c>
      <c r="I144" s="131">
        <f>HE___National_grant_spend_by_type_and_region[[#This Row],[Total]]/$H$146</f>
        <v>9.1527677421081408E-2</v>
      </c>
      <c r="J144" s="124"/>
      <c r="K144" s="124"/>
      <c r="L144" s="124"/>
      <c r="M144" s="124"/>
      <c r="N144" s="124"/>
      <c r="O144" s="124"/>
      <c r="P144" s="124"/>
      <c r="Q144" s="124"/>
      <c r="R144" s="124"/>
      <c r="S144" s="124"/>
      <c r="T144" s="124"/>
      <c r="U144" s="124"/>
      <c r="V144" s="124"/>
      <c r="W144" s="124"/>
      <c r="X144" s="124"/>
    </row>
    <row r="145" spans="1:24" x14ac:dyDescent="0.3">
      <c r="A145" s="143"/>
      <c r="B145" s="124" t="s">
        <v>153</v>
      </c>
      <c r="C145" s="124"/>
      <c r="D145" s="127"/>
      <c r="E145" s="127">
        <v>2008000</v>
      </c>
      <c r="F145" s="127"/>
      <c r="G145" s="127"/>
      <c r="H145" s="127">
        <f t="shared" si="0"/>
        <v>2008000</v>
      </c>
      <c r="I145" s="131">
        <f>HE___National_grant_spend_by_type_and_region[[#This Row],[Total]]/$H$146</f>
        <v>0.15353618766893376</v>
      </c>
      <c r="J145" s="124"/>
      <c r="K145" s="124"/>
      <c r="L145" s="124"/>
      <c r="M145" s="124"/>
      <c r="N145" s="124"/>
      <c r="O145" s="124"/>
      <c r="P145" s="124"/>
      <c r="Q145" s="124"/>
      <c r="R145" s="124"/>
      <c r="S145" s="124"/>
      <c r="T145" s="124"/>
      <c r="U145" s="124"/>
      <c r="V145" s="124"/>
      <c r="W145" s="124"/>
      <c r="X145" s="124"/>
    </row>
    <row r="146" spans="1:24" s="46" customFormat="1" x14ac:dyDescent="0.3">
      <c r="A146" s="71"/>
      <c r="B146" s="46" t="s">
        <v>154</v>
      </c>
      <c r="D146" s="55">
        <f>SUM(D136:D145)</f>
        <v>8724315</v>
      </c>
      <c r="E146" s="55">
        <f t="shared" ref="E146:H146" si="1">SUM(E136:E145)</f>
        <v>2859522</v>
      </c>
      <c r="F146" s="55">
        <f t="shared" si="1"/>
        <v>-4163</v>
      </c>
      <c r="G146" s="55">
        <f t="shared" si="1"/>
        <v>1498676</v>
      </c>
      <c r="H146" s="55">
        <f t="shared" si="1"/>
        <v>13078350</v>
      </c>
      <c r="I146" s="48">
        <v>1</v>
      </c>
    </row>
    <row r="147" spans="1:24" s="41" customFormat="1" ht="12" x14ac:dyDescent="0.3">
      <c r="A147" s="138"/>
      <c r="B147" s="138" t="s">
        <v>155</v>
      </c>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row>
    <row r="148" spans="1:24" s="41" customFormat="1" ht="12" x14ac:dyDescent="0.3">
      <c r="A148" s="138"/>
      <c r="B148" s="138" t="s">
        <v>104</v>
      </c>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row>
  </sheetData>
  <mergeCells count="2">
    <mergeCell ref="B4:F4"/>
    <mergeCell ref="B5:F5"/>
  </mergeCells>
  <hyperlinks>
    <hyperlink ref="B1" location="'Contents'!B7" display="⇐ Return to contents" xr:uid="{7B9409D4-8582-4709-97E0-531376CE5760}"/>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D29"/>
  <sheetViews>
    <sheetView showGridLines="0" zoomScaleNormal="100" workbookViewId="0">
      <selection activeCell="B1" sqref="B1"/>
    </sheetView>
  </sheetViews>
  <sheetFormatPr defaultRowHeight="14.4" x14ac:dyDescent="0.3"/>
  <cols>
    <col min="1" max="1" width="34.44140625" customWidth="1"/>
    <col min="2" max="2" width="48.44140625" customWidth="1"/>
    <col min="3" max="28" width="12.88671875" customWidth="1"/>
    <col min="29" max="29" width="28.33203125" customWidth="1"/>
    <col min="30" max="30" width="20.44140625" customWidth="1"/>
  </cols>
  <sheetData>
    <row r="1" spans="1:30" x14ac:dyDescent="0.3">
      <c r="A1" s="130" t="s">
        <v>7</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row>
    <row r="2" spans="1:30" x14ac:dyDescent="0.3">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row>
    <row r="3" spans="1:30" s="40" customFormat="1" ht="31.2" x14ac:dyDescent="0.6">
      <c r="A3" s="95" t="s">
        <v>156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row>
    <row r="4" spans="1:30" x14ac:dyDescent="0.3">
      <c r="A4" s="124" t="s">
        <v>157</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row>
    <row r="5" spans="1:30" x14ac:dyDescent="0.3">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1:30" s="39" customFormat="1" ht="18" x14ac:dyDescent="0.35">
      <c r="A6" s="108" t="s">
        <v>49</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1:30" s="31" customFormat="1" ht="28.8" x14ac:dyDescent="0.3">
      <c r="A7" s="126" t="s">
        <v>50</v>
      </c>
      <c r="B7" s="126" t="s">
        <v>51</v>
      </c>
      <c r="C7" s="126" t="s">
        <v>52</v>
      </c>
      <c r="D7" s="126" t="s">
        <v>53</v>
      </c>
      <c r="E7" s="126" t="s">
        <v>54</v>
      </c>
      <c r="F7" s="126" t="s">
        <v>55</v>
      </c>
      <c r="G7" s="126" t="s">
        <v>56</v>
      </c>
      <c r="H7" s="126" t="s">
        <v>57</v>
      </c>
      <c r="I7" s="126" t="s">
        <v>58</v>
      </c>
      <c r="J7" s="126" t="s">
        <v>59</v>
      </c>
      <c r="K7" s="126" t="s">
        <v>60</v>
      </c>
      <c r="L7" s="126" t="s">
        <v>61</v>
      </c>
      <c r="M7" s="126" t="s">
        <v>62</v>
      </c>
      <c r="N7" s="126" t="s">
        <v>63</v>
      </c>
      <c r="O7" s="126" t="s">
        <v>64</v>
      </c>
      <c r="P7" s="126" t="s">
        <v>65</v>
      </c>
      <c r="Q7" s="126" t="s">
        <v>66</v>
      </c>
      <c r="R7" s="126" t="s">
        <v>67</v>
      </c>
      <c r="S7" s="126" t="s">
        <v>68</v>
      </c>
      <c r="T7" s="126" t="s">
        <v>69</v>
      </c>
      <c r="U7" s="126" t="s">
        <v>70</v>
      </c>
      <c r="V7" s="126" t="s">
        <v>71</v>
      </c>
      <c r="W7" s="126" t="s">
        <v>72</v>
      </c>
      <c r="X7" s="126" t="s">
        <v>73</v>
      </c>
      <c r="Y7" s="126" t="s">
        <v>74</v>
      </c>
      <c r="Z7" s="126" t="s">
        <v>75</v>
      </c>
      <c r="AA7" s="126" t="s">
        <v>76</v>
      </c>
      <c r="AB7" s="124" t="s">
        <v>77</v>
      </c>
      <c r="AC7" s="126" t="s">
        <v>158</v>
      </c>
      <c r="AD7" s="126" t="s">
        <v>79</v>
      </c>
    </row>
    <row r="8" spans="1:30" s="46" customFormat="1" x14ac:dyDescent="0.3">
      <c r="A8" s="46" t="s">
        <v>80</v>
      </c>
      <c r="C8" s="53" t="s">
        <v>81</v>
      </c>
      <c r="D8" s="53" t="s">
        <v>81</v>
      </c>
      <c r="E8" s="53" t="s">
        <v>81</v>
      </c>
      <c r="F8" s="53" t="s">
        <v>81</v>
      </c>
      <c r="G8" s="53" t="s">
        <v>81</v>
      </c>
      <c r="H8" s="53" t="s">
        <v>81</v>
      </c>
      <c r="I8" s="53" t="s">
        <v>81</v>
      </c>
      <c r="J8" s="53" t="s">
        <v>81</v>
      </c>
      <c r="K8" s="53">
        <v>38.4</v>
      </c>
      <c r="L8" s="53">
        <v>38.5</v>
      </c>
      <c r="M8" s="53">
        <v>42.5</v>
      </c>
      <c r="N8" s="53">
        <v>41.9</v>
      </c>
      <c r="O8" s="53">
        <v>48.6</v>
      </c>
      <c r="P8" s="53">
        <v>49.2</v>
      </c>
      <c r="Q8" s="53">
        <v>48.1</v>
      </c>
      <c r="R8" s="53">
        <v>54.4</v>
      </c>
      <c r="S8" s="53">
        <v>54.8</v>
      </c>
      <c r="T8" s="53">
        <v>54.2</v>
      </c>
      <c r="U8" s="53">
        <v>57.1</v>
      </c>
      <c r="V8" s="53">
        <v>86.7</v>
      </c>
      <c r="W8" s="53">
        <v>74.5</v>
      </c>
      <c r="X8" s="53">
        <v>88.9</v>
      </c>
      <c r="Y8" s="53">
        <v>103</v>
      </c>
      <c r="Z8" s="53">
        <v>116</v>
      </c>
      <c r="AA8" s="53">
        <v>120.8</v>
      </c>
      <c r="AB8" s="46" t="s">
        <v>159</v>
      </c>
      <c r="AC8" s="56">
        <f>(AA8-K8)/K8</f>
        <v>2.1458333333333335</v>
      </c>
      <c r="AD8" s="56">
        <f>(AA8-Z8)/Z8</f>
        <v>4.1379310344827565E-2</v>
      </c>
    </row>
    <row r="9" spans="1:30" x14ac:dyDescent="0.3">
      <c r="A9" s="124"/>
      <c r="B9" s="124" t="s">
        <v>160</v>
      </c>
      <c r="C9" s="133" t="s">
        <v>81</v>
      </c>
      <c r="D9" s="133" t="s">
        <v>81</v>
      </c>
      <c r="E9" s="133" t="s">
        <v>81</v>
      </c>
      <c r="F9" s="133" t="s">
        <v>81</v>
      </c>
      <c r="G9" s="133" t="s">
        <v>81</v>
      </c>
      <c r="H9" s="133" t="s">
        <v>81</v>
      </c>
      <c r="I9" s="133" t="s">
        <v>81</v>
      </c>
      <c r="J9" s="133" t="s">
        <v>81</v>
      </c>
      <c r="K9" s="133">
        <v>18.600000000000001</v>
      </c>
      <c r="L9" s="133">
        <v>20</v>
      </c>
      <c r="M9" s="133">
        <v>21.4</v>
      </c>
      <c r="N9" s="133">
        <v>21.9</v>
      </c>
      <c r="O9" s="133">
        <v>23.700000000000003</v>
      </c>
      <c r="P9" s="133">
        <v>25.5</v>
      </c>
      <c r="Q9" s="133">
        <v>26.8</v>
      </c>
      <c r="R9" s="133">
        <v>31.200000000000003</v>
      </c>
      <c r="S9" s="133">
        <v>33.1</v>
      </c>
      <c r="T9" s="133">
        <v>35.1</v>
      </c>
      <c r="U9" s="133">
        <v>36.200000000000003</v>
      </c>
      <c r="V9" s="133">
        <v>40.4</v>
      </c>
      <c r="W9" s="133">
        <v>46.900000000000006</v>
      </c>
      <c r="X9" s="133">
        <v>52.8</v>
      </c>
      <c r="Y9" s="133">
        <v>57.8</v>
      </c>
      <c r="Z9" s="133">
        <v>64.599999999999994</v>
      </c>
      <c r="AA9" s="133">
        <v>70.400000000000006</v>
      </c>
      <c r="AB9" s="124" t="s">
        <v>159</v>
      </c>
      <c r="AC9" s="128">
        <f t="shared" ref="AC9:AC14" si="0">(AA9-K9)/K9</f>
        <v>2.78494623655914</v>
      </c>
      <c r="AD9" s="128">
        <f t="shared" ref="AD9:AD14" si="1">(AA9-Z9)/Z9</f>
        <v>8.978328173374632E-2</v>
      </c>
    </row>
    <row r="10" spans="1:30" x14ac:dyDescent="0.3">
      <c r="A10" s="124"/>
      <c r="B10" s="124" t="s">
        <v>83</v>
      </c>
      <c r="C10" s="133" t="s">
        <v>81</v>
      </c>
      <c r="D10" s="133" t="s">
        <v>81</v>
      </c>
      <c r="E10" s="133" t="s">
        <v>81</v>
      </c>
      <c r="F10" s="133" t="s">
        <v>81</v>
      </c>
      <c r="G10" s="133" t="s">
        <v>81</v>
      </c>
      <c r="H10" s="133" t="s">
        <v>81</v>
      </c>
      <c r="I10" s="133" t="s">
        <v>81</v>
      </c>
      <c r="J10" s="133" t="s">
        <v>81</v>
      </c>
      <c r="K10" s="133">
        <v>6.9</v>
      </c>
      <c r="L10" s="133">
        <v>7.1</v>
      </c>
      <c r="M10" s="133">
        <v>7.7</v>
      </c>
      <c r="N10" s="133">
        <v>8.1999999999999993</v>
      </c>
      <c r="O10" s="133">
        <v>9.5</v>
      </c>
      <c r="P10" s="133">
        <v>9.9</v>
      </c>
      <c r="Q10" s="133">
        <v>10.4</v>
      </c>
      <c r="R10" s="133">
        <v>11.8</v>
      </c>
      <c r="S10" s="133">
        <v>12.1</v>
      </c>
      <c r="T10" s="133">
        <v>12.6</v>
      </c>
      <c r="U10" s="133">
        <v>12.8</v>
      </c>
      <c r="V10" s="133">
        <v>15</v>
      </c>
      <c r="W10" s="133">
        <v>18</v>
      </c>
      <c r="X10" s="133">
        <v>19.399999999999999</v>
      </c>
      <c r="Y10" s="133">
        <v>21</v>
      </c>
      <c r="Z10" s="133">
        <v>23.3</v>
      </c>
      <c r="AA10" s="133">
        <f>14.7+9.1</f>
        <v>23.799999999999997</v>
      </c>
      <c r="AB10" s="124" t="s">
        <v>159</v>
      </c>
      <c r="AC10" s="128">
        <f t="shared" si="0"/>
        <v>2.4492753623188404</v>
      </c>
      <c r="AD10" s="128">
        <f t="shared" si="1"/>
        <v>2.1459227467811006E-2</v>
      </c>
    </row>
    <row r="11" spans="1:30" x14ac:dyDescent="0.3">
      <c r="A11" s="124"/>
      <c r="B11" s="124" t="s">
        <v>85</v>
      </c>
      <c r="C11" s="133" t="s">
        <v>81</v>
      </c>
      <c r="D11" s="133" t="s">
        <v>81</v>
      </c>
      <c r="E11" s="133" t="s">
        <v>81</v>
      </c>
      <c r="F11" s="133" t="s">
        <v>81</v>
      </c>
      <c r="G11" s="133" t="s">
        <v>81</v>
      </c>
      <c r="H11" s="133" t="s">
        <v>81</v>
      </c>
      <c r="I11" s="133" t="s">
        <v>81</v>
      </c>
      <c r="J11" s="133" t="s">
        <v>81</v>
      </c>
      <c r="K11" s="133">
        <v>4</v>
      </c>
      <c r="L11" s="133">
        <v>4</v>
      </c>
      <c r="M11" s="133">
        <v>4.4000000000000004</v>
      </c>
      <c r="N11" s="133">
        <v>4.5999999999999996</v>
      </c>
      <c r="O11" s="133">
        <v>5</v>
      </c>
      <c r="P11" s="133">
        <v>5.3</v>
      </c>
      <c r="Q11" s="133">
        <v>5.6</v>
      </c>
      <c r="R11" s="133">
        <v>5.6</v>
      </c>
      <c r="S11" s="133">
        <v>4.7</v>
      </c>
      <c r="T11" s="133">
        <v>4.4000000000000004</v>
      </c>
      <c r="U11" s="133">
        <v>4.4000000000000004</v>
      </c>
      <c r="V11" s="133">
        <v>4.9000000000000004</v>
      </c>
      <c r="W11" s="133">
        <v>5.4</v>
      </c>
      <c r="X11" s="133">
        <v>2.4</v>
      </c>
      <c r="Y11" s="133">
        <v>3.5</v>
      </c>
      <c r="Z11" s="133">
        <v>4.2</v>
      </c>
      <c r="AA11" s="133">
        <v>3.6</v>
      </c>
      <c r="AB11" s="124" t="s">
        <v>159</v>
      </c>
      <c r="AC11" s="128">
        <f t="shared" si="0"/>
        <v>-9.9999999999999978E-2</v>
      </c>
      <c r="AD11" s="128">
        <f t="shared" si="1"/>
        <v>-0.14285714285714288</v>
      </c>
    </row>
    <row r="12" spans="1:30" x14ac:dyDescent="0.3">
      <c r="A12" s="124"/>
      <c r="B12" s="124" t="s">
        <v>86</v>
      </c>
      <c r="C12" s="133" t="s">
        <v>81</v>
      </c>
      <c r="D12" s="133" t="s">
        <v>81</v>
      </c>
      <c r="E12" s="133" t="s">
        <v>81</v>
      </c>
      <c r="F12" s="133" t="s">
        <v>81</v>
      </c>
      <c r="G12" s="133" t="s">
        <v>81</v>
      </c>
      <c r="H12" s="133" t="s">
        <v>81</v>
      </c>
      <c r="I12" s="133" t="s">
        <v>81</v>
      </c>
      <c r="J12" s="133" t="s">
        <v>81</v>
      </c>
      <c r="K12" s="133">
        <v>8.4</v>
      </c>
      <c r="L12" s="133">
        <v>6.9</v>
      </c>
      <c r="M12" s="133">
        <v>8.4</v>
      </c>
      <c r="N12" s="133">
        <v>0.6</v>
      </c>
      <c r="O12" s="133">
        <v>9.1</v>
      </c>
      <c r="P12" s="133">
        <v>7.1</v>
      </c>
      <c r="Q12" s="133">
        <v>4.0999999999999996</v>
      </c>
      <c r="R12" s="133">
        <v>5.6</v>
      </c>
      <c r="S12" s="133">
        <v>4.5999999999999996</v>
      </c>
      <c r="T12" s="133">
        <v>1.9</v>
      </c>
      <c r="U12" s="133">
        <v>3.5</v>
      </c>
      <c r="V12" s="133">
        <v>26.4</v>
      </c>
      <c r="W12" s="133">
        <v>4.2</v>
      </c>
      <c r="X12" s="133">
        <v>4.8</v>
      </c>
      <c r="Y12" s="133">
        <v>6</v>
      </c>
      <c r="Z12" s="133">
        <v>9.1999999999999993</v>
      </c>
      <c r="AA12" s="133">
        <v>21.2</v>
      </c>
      <c r="AB12" s="124" t="s">
        <v>159</v>
      </c>
      <c r="AC12" s="128">
        <f t="shared" si="0"/>
        <v>1.5238095238095237</v>
      </c>
      <c r="AD12" s="128">
        <f t="shared" si="1"/>
        <v>1.3043478260869565</v>
      </c>
    </row>
    <row r="13" spans="1:30" x14ac:dyDescent="0.3">
      <c r="A13" s="124"/>
      <c r="B13" s="124" t="s">
        <v>87</v>
      </c>
      <c r="C13" s="133" t="s">
        <v>81</v>
      </c>
      <c r="D13" s="133" t="s">
        <v>81</v>
      </c>
      <c r="E13" s="133" t="s">
        <v>81</v>
      </c>
      <c r="F13" s="133" t="s">
        <v>81</v>
      </c>
      <c r="G13" s="133" t="s">
        <v>81</v>
      </c>
      <c r="H13" s="133" t="s">
        <v>81</v>
      </c>
      <c r="I13" s="133" t="s">
        <v>81</v>
      </c>
      <c r="J13" s="133" t="s">
        <v>81</v>
      </c>
      <c r="K13" s="133">
        <v>0.5</v>
      </c>
      <c r="L13" s="133">
        <v>0.5</v>
      </c>
      <c r="M13" s="133">
        <v>0.6</v>
      </c>
      <c r="N13" s="133">
        <v>0.6</v>
      </c>
      <c r="O13" s="133">
        <v>1.3</v>
      </c>
      <c r="P13" s="133">
        <v>1.4</v>
      </c>
      <c r="Q13" s="133">
        <v>1.1000000000000001</v>
      </c>
      <c r="R13" s="133">
        <v>0.2</v>
      </c>
      <c r="S13" s="133">
        <v>0.4</v>
      </c>
      <c r="T13" s="133">
        <v>0.2</v>
      </c>
      <c r="U13" s="133">
        <v>0.2</v>
      </c>
      <c r="V13" s="133">
        <v>0.1</v>
      </c>
      <c r="W13" s="133">
        <v>0.1</v>
      </c>
      <c r="X13" s="133">
        <v>0.13600000000000001</v>
      </c>
      <c r="Y13" s="133">
        <v>4.8000000000000001E-2</v>
      </c>
      <c r="Z13" s="133">
        <v>8.8999999999999996E-2</v>
      </c>
      <c r="AA13" s="133">
        <v>2.4</v>
      </c>
      <c r="AB13" s="124" t="s">
        <v>159</v>
      </c>
      <c r="AC13" s="128">
        <f t="shared" si="0"/>
        <v>3.8</v>
      </c>
      <c r="AD13" s="128">
        <f t="shared" si="1"/>
        <v>25.966292134831463</v>
      </c>
    </row>
    <row r="14" spans="1:30" x14ac:dyDescent="0.3">
      <c r="A14" s="124" t="s">
        <v>161</v>
      </c>
      <c r="B14" s="124"/>
      <c r="C14" s="133" t="s">
        <v>81</v>
      </c>
      <c r="D14" s="133" t="s">
        <v>81</v>
      </c>
      <c r="E14" s="133"/>
      <c r="F14" s="133" t="s">
        <v>81</v>
      </c>
      <c r="G14" s="133" t="s">
        <v>81</v>
      </c>
      <c r="H14" s="133" t="s">
        <v>81</v>
      </c>
      <c r="I14" s="133" t="s">
        <v>81</v>
      </c>
      <c r="J14" s="133" t="s">
        <v>81</v>
      </c>
      <c r="K14" s="133">
        <v>115.2</v>
      </c>
      <c r="L14" s="133">
        <v>119.6</v>
      </c>
      <c r="M14" s="133">
        <v>125.3</v>
      </c>
      <c r="N14" s="133">
        <v>125</v>
      </c>
      <c r="O14" s="133">
        <v>134.5</v>
      </c>
      <c r="P14" s="133">
        <v>129.4</v>
      </c>
      <c r="Q14" s="133">
        <v>132.69999999999999</v>
      </c>
      <c r="R14" s="133">
        <v>130.9</v>
      </c>
      <c r="S14" s="133">
        <v>129.9</v>
      </c>
      <c r="T14" s="133">
        <v>121.2</v>
      </c>
      <c r="U14" s="133">
        <v>101.44</v>
      </c>
      <c r="V14" s="133">
        <v>99.85</v>
      </c>
      <c r="W14" s="133">
        <v>181</v>
      </c>
      <c r="X14" s="133" t="s">
        <v>162</v>
      </c>
      <c r="Y14" s="133">
        <v>14.7</v>
      </c>
      <c r="Z14" s="133">
        <v>14.7</v>
      </c>
      <c r="AA14" s="133">
        <v>13.8</v>
      </c>
      <c r="AB14" s="124" t="s">
        <v>159</v>
      </c>
      <c r="AC14" s="128">
        <f t="shared" si="0"/>
        <v>-0.88020833333333337</v>
      </c>
      <c r="AD14" s="128">
        <f t="shared" si="1"/>
        <v>-6.1224489795918276E-2</v>
      </c>
    </row>
    <row r="15" spans="1:30" s="33" customFormat="1" x14ac:dyDescent="0.3">
      <c r="A15" s="144" t="s">
        <v>163</v>
      </c>
      <c r="B15" s="144"/>
      <c r="C15" s="144" t="s">
        <v>81</v>
      </c>
      <c r="D15" s="144" t="s">
        <v>81</v>
      </c>
      <c r="E15" s="144" t="s">
        <v>81</v>
      </c>
      <c r="F15" s="144" t="s">
        <v>81</v>
      </c>
      <c r="G15" s="144" t="s">
        <v>81</v>
      </c>
      <c r="H15" s="144" t="s">
        <v>81</v>
      </c>
      <c r="I15" s="144" t="s">
        <v>81</v>
      </c>
      <c r="J15" s="144" t="s">
        <v>81</v>
      </c>
      <c r="K15" s="144">
        <v>83.767680000000013</v>
      </c>
      <c r="L15" s="144">
        <v>88.771904000000006</v>
      </c>
      <c r="M15" s="144">
        <v>95.50867199999999</v>
      </c>
      <c r="N15" s="144">
        <v>97.777499999999989</v>
      </c>
      <c r="O15" s="144">
        <v>108.33571499999999</v>
      </c>
      <c r="P15" s="144">
        <v>106.81064200000002</v>
      </c>
      <c r="Q15" s="144">
        <v>112.507041</v>
      </c>
      <c r="R15" s="144">
        <v>112.55305600000001</v>
      </c>
      <c r="S15" s="144">
        <v>113.77161600000002</v>
      </c>
      <c r="T15" s="144">
        <v>107.54803200000001</v>
      </c>
      <c r="U15" s="144">
        <v>91.825516800000003</v>
      </c>
      <c r="V15" s="144">
        <v>92.044725499999998</v>
      </c>
      <c r="W15" s="144">
        <v>168.99427</v>
      </c>
      <c r="X15" s="144">
        <v>14.870012000000001</v>
      </c>
      <c r="Y15" s="144">
        <v>14.149925999999999</v>
      </c>
      <c r="Z15" s="144">
        <v>14.435252999999999</v>
      </c>
      <c r="AA15" s="144">
        <v>13.8</v>
      </c>
      <c r="AB15" s="124" t="s">
        <v>159</v>
      </c>
      <c r="AC15" s="144">
        <v>-0.83525865823191003</v>
      </c>
      <c r="AD15" s="144">
        <v>-4.4007056890516483E-2</v>
      </c>
    </row>
    <row r="16" spans="1:30" x14ac:dyDescent="0.3">
      <c r="A16" s="124"/>
      <c r="B16" s="124"/>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24"/>
      <c r="AC16" s="128"/>
      <c r="AD16" s="128"/>
    </row>
    <row r="17" spans="1:30" s="39" customFormat="1" ht="18" x14ac:dyDescent="0.35">
      <c r="A17" s="108" t="s">
        <v>90</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row>
    <row r="18" spans="1:30" s="31" customFormat="1" ht="28.8" x14ac:dyDescent="0.3">
      <c r="A18" s="126" t="s">
        <v>50</v>
      </c>
      <c r="B18" s="126" t="s">
        <v>51</v>
      </c>
      <c r="C18" s="126" t="s">
        <v>52</v>
      </c>
      <c r="D18" s="126" t="s">
        <v>53</v>
      </c>
      <c r="E18" s="126" t="s">
        <v>54</v>
      </c>
      <c r="F18" s="126" t="s">
        <v>55</v>
      </c>
      <c r="G18" s="126" t="s">
        <v>56</v>
      </c>
      <c r="H18" s="126" t="s">
        <v>57</v>
      </c>
      <c r="I18" s="126" t="s">
        <v>58</v>
      </c>
      <c r="J18" s="126" t="s">
        <v>59</v>
      </c>
      <c r="K18" s="126" t="s">
        <v>60</v>
      </c>
      <c r="L18" s="126" t="s">
        <v>61</v>
      </c>
      <c r="M18" s="126" t="s">
        <v>62</v>
      </c>
      <c r="N18" s="126" t="s">
        <v>63</v>
      </c>
      <c r="O18" s="126" t="s">
        <v>64</v>
      </c>
      <c r="P18" s="126" t="s">
        <v>65</v>
      </c>
      <c r="Q18" s="126" t="s">
        <v>66</v>
      </c>
      <c r="R18" s="126" t="s">
        <v>67</v>
      </c>
      <c r="S18" s="126" t="s">
        <v>68</v>
      </c>
      <c r="T18" s="126" t="s">
        <v>69</v>
      </c>
      <c r="U18" s="126" t="s">
        <v>70</v>
      </c>
      <c r="V18" s="126" t="s">
        <v>71</v>
      </c>
      <c r="W18" s="126" t="s">
        <v>72</v>
      </c>
      <c r="X18" s="126" t="s">
        <v>91</v>
      </c>
      <c r="Y18" s="126" t="s">
        <v>74</v>
      </c>
      <c r="Z18" s="126" t="s">
        <v>75</v>
      </c>
      <c r="AA18" s="126" t="s">
        <v>76</v>
      </c>
      <c r="AB18" s="124" t="s">
        <v>77</v>
      </c>
      <c r="AC18" s="145" t="s">
        <v>158</v>
      </c>
      <c r="AD18" s="145" t="s">
        <v>79</v>
      </c>
    </row>
    <row r="19" spans="1:30" s="46" customFormat="1" x14ac:dyDescent="0.3">
      <c r="A19" s="46" t="s">
        <v>164</v>
      </c>
      <c r="C19" s="53">
        <v>42.036999999999999</v>
      </c>
      <c r="D19" s="53">
        <v>40.106999999999999</v>
      </c>
      <c r="E19" s="53">
        <v>40.840000000000003</v>
      </c>
      <c r="F19" s="53">
        <v>36.5</v>
      </c>
      <c r="G19" s="53">
        <v>35.503999999999998</v>
      </c>
      <c r="H19" s="53">
        <v>35.052999999999997</v>
      </c>
      <c r="I19" s="53">
        <v>34.238999999999997</v>
      </c>
      <c r="J19" s="53">
        <v>33.725999999999999</v>
      </c>
      <c r="K19" s="53">
        <v>39.122999999999998</v>
      </c>
      <c r="L19" s="53">
        <v>35.667000000000002</v>
      </c>
      <c r="M19" s="53">
        <v>34.996000000000002</v>
      </c>
      <c r="N19" s="53">
        <v>35.841999999999999</v>
      </c>
      <c r="O19" s="53">
        <v>34.136000000000003</v>
      </c>
      <c r="P19" s="53">
        <v>32.597999999999999</v>
      </c>
      <c r="Q19" s="53">
        <v>29.3</v>
      </c>
      <c r="R19" s="53">
        <v>32.299999999999997</v>
      </c>
      <c r="S19" s="53">
        <v>34.799999999999997</v>
      </c>
      <c r="T19" s="53">
        <v>30.8</v>
      </c>
      <c r="U19" s="53">
        <v>19.600000000000001</v>
      </c>
      <c r="V19" s="53">
        <v>17.8</v>
      </c>
      <c r="W19" s="53">
        <v>19.399999999999999</v>
      </c>
      <c r="X19" s="53">
        <v>17.8</v>
      </c>
      <c r="Y19" s="53">
        <v>26.4</v>
      </c>
      <c r="Z19" s="53">
        <v>21</v>
      </c>
      <c r="AA19" s="53">
        <v>16.399999999999999</v>
      </c>
      <c r="AB19" s="46" t="s">
        <v>159</v>
      </c>
      <c r="AC19" s="56">
        <f>(AA19-K19)/K19</f>
        <v>-0.58080924264499145</v>
      </c>
      <c r="AD19" s="56">
        <f>(AA19-Z19)/Z19</f>
        <v>-0.2190476190476191</v>
      </c>
    </row>
    <row r="20" spans="1:30" s="33" customFormat="1" x14ac:dyDescent="0.3">
      <c r="A20" s="144" t="s">
        <v>165</v>
      </c>
      <c r="B20" s="144"/>
      <c r="C20" s="144" t="s">
        <v>81</v>
      </c>
      <c r="D20" s="144" t="s">
        <v>81</v>
      </c>
      <c r="E20" s="144" t="s">
        <v>81</v>
      </c>
      <c r="F20" s="144" t="s">
        <v>81</v>
      </c>
      <c r="G20" s="144" t="s">
        <v>81</v>
      </c>
      <c r="H20" s="144" t="s">
        <v>81</v>
      </c>
      <c r="I20" s="144" t="s">
        <v>81</v>
      </c>
      <c r="J20" s="144" t="s">
        <v>81</v>
      </c>
      <c r="K20" s="144" t="s">
        <v>81</v>
      </c>
      <c r="L20" s="144" t="s">
        <v>81</v>
      </c>
      <c r="M20" s="144">
        <v>46</v>
      </c>
      <c r="N20" s="144">
        <v>45.9</v>
      </c>
      <c r="O20" s="144">
        <v>42.5</v>
      </c>
      <c r="P20" s="144">
        <v>39.6</v>
      </c>
      <c r="Q20" s="144">
        <v>34.700000000000003</v>
      </c>
      <c r="R20" s="144">
        <v>37.6</v>
      </c>
      <c r="S20" s="144">
        <v>39.9</v>
      </c>
      <c r="T20" s="144">
        <v>34.799999999999997</v>
      </c>
      <c r="U20" s="144">
        <v>21.7</v>
      </c>
      <c r="V20" s="144">
        <v>19.3</v>
      </c>
      <c r="W20" s="144">
        <v>20.8</v>
      </c>
      <c r="X20" s="144">
        <v>18.899999999999999</v>
      </c>
      <c r="Y20" s="144">
        <v>27.4</v>
      </c>
      <c r="Z20" s="144">
        <v>21.4</v>
      </c>
      <c r="AA20" s="144">
        <v>16.399999999999999</v>
      </c>
      <c r="AB20" s="124" t="s">
        <v>159</v>
      </c>
      <c r="AC20" s="144" t="s">
        <v>81</v>
      </c>
      <c r="AD20" s="144">
        <f>(AA20-Z20)/Z20</f>
        <v>-0.23364485981308414</v>
      </c>
    </row>
    <row r="21" spans="1:30" x14ac:dyDescent="0.3">
      <c r="A21" s="124"/>
      <c r="B21" s="124" t="s">
        <v>166</v>
      </c>
      <c r="C21" s="133" t="s">
        <v>81</v>
      </c>
      <c r="D21" s="133" t="s">
        <v>81</v>
      </c>
      <c r="E21" s="133" t="s">
        <v>81</v>
      </c>
      <c r="F21" s="133" t="s">
        <v>81</v>
      </c>
      <c r="G21" s="133" t="s">
        <v>81</v>
      </c>
      <c r="H21" s="133" t="s">
        <v>81</v>
      </c>
      <c r="I21" s="133" t="s">
        <v>81</v>
      </c>
      <c r="J21" s="133" t="s">
        <v>81</v>
      </c>
      <c r="K21" s="133" t="s">
        <v>81</v>
      </c>
      <c r="L21" s="133" t="s">
        <v>81</v>
      </c>
      <c r="M21" s="133" t="s">
        <v>81</v>
      </c>
      <c r="N21" s="133" t="s">
        <v>81</v>
      </c>
      <c r="O21" s="133" t="s">
        <v>81</v>
      </c>
      <c r="P21" s="133" t="s">
        <v>81</v>
      </c>
      <c r="Q21" s="133" t="s">
        <v>81</v>
      </c>
      <c r="R21" s="133" t="s">
        <v>81</v>
      </c>
      <c r="S21" s="133" t="s">
        <v>81</v>
      </c>
      <c r="T21" s="133" t="s">
        <v>81</v>
      </c>
      <c r="U21" s="133" t="s">
        <v>81</v>
      </c>
      <c r="V21" s="133" t="s">
        <v>81</v>
      </c>
      <c r="W21" s="133" t="s">
        <v>81</v>
      </c>
      <c r="X21" s="133">
        <v>6.1</v>
      </c>
      <c r="Y21" s="133">
        <v>9.5</v>
      </c>
      <c r="Z21" s="133">
        <v>6.9</v>
      </c>
      <c r="AA21" s="133">
        <v>5.0279999999999996</v>
      </c>
      <c r="AB21" s="124" t="s">
        <v>159</v>
      </c>
      <c r="AC21" s="128" t="s">
        <v>167</v>
      </c>
      <c r="AD21" s="128">
        <f t="shared" ref="AD21:AD23" si="2">(AA21-Z21)/Z21</f>
        <v>-0.27130434782608703</v>
      </c>
    </row>
    <row r="22" spans="1:30" x14ac:dyDescent="0.3">
      <c r="A22" s="124"/>
      <c r="B22" s="124" t="s">
        <v>168</v>
      </c>
      <c r="C22" s="133" t="s">
        <v>81</v>
      </c>
      <c r="D22" s="133" t="s">
        <v>81</v>
      </c>
      <c r="E22" s="133" t="s">
        <v>81</v>
      </c>
      <c r="F22" s="133" t="s">
        <v>81</v>
      </c>
      <c r="G22" s="133" t="s">
        <v>81</v>
      </c>
      <c r="H22" s="133" t="s">
        <v>81</v>
      </c>
      <c r="I22" s="133" t="s">
        <v>81</v>
      </c>
      <c r="J22" s="133" t="s">
        <v>81</v>
      </c>
      <c r="K22" s="133" t="s">
        <v>81</v>
      </c>
      <c r="L22" s="133" t="s">
        <v>81</v>
      </c>
      <c r="M22" s="133" t="s">
        <v>81</v>
      </c>
      <c r="N22" s="133" t="s">
        <v>81</v>
      </c>
      <c r="O22" s="133" t="s">
        <v>81</v>
      </c>
      <c r="P22" s="133" t="s">
        <v>81</v>
      </c>
      <c r="Q22" s="133" t="s">
        <v>81</v>
      </c>
      <c r="R22" s="133" t="s">
        <v>81</v>
      </c>
      <c r="S22" s="133" t="s">
        <v>81</v>
      </c>
      <c r="T22" s="133" t="s">
        <v>81</v>
      </c>
      <c r="U22" s="133" t="s">
        <v>81</v>
      </c>
      <c r="V22" s="133" t="s">
        <v>81</v>
      </c>
      <c r="W22" s="133" t="s">
        <v>81</v>
      </c>
      <c r="X22" s="133">
        <v>4.2</v>
      </c>
      <c r="Y22" s="133">
        <v>6.4</v>
      </c>
      <c r="Z22" s="133">
        <v>6.2</v>
      </c>
      <c r="AA22" s="133">
        <f>4.046+1.156</f>
        <v>5.202</v>
      </c>
      <c r="AB22" s="124" t="s">
        <v>159</v>
      </c>
      <c r="AC22" s="128" t="s">
        <v>167</v>
      </c>
      <c r="AD22" s="128">
        <f t="shared" si="2"/>
        <v>-0.16096774193548391</v>
      </c>
    </row>
    <row r="23" spans="1:30" x14ac:dyDescent="0.3">
      <c r="A23" s="124"/>
      <c r="B23" s="124" t="s">
        <v>169</v>
      </c>
      <c r="C23" s="133" t="s">
        <v>81</v>
      </c>
      <c r="D23" s="133" t="s">
        <v>81</v>
      </c>
      <c r="E23" s="133" t="s">
        <v>81</v>
      </c>
      <c r="F23" s="133" t="s">
        <v>81</v>
      </c>
      <c r="G23" s="133" t="s">
        <v>81</v>
      </c>
      <c r="H23" s="133" t="s">
        <v>81</v>
      </c>
      <c r="I23" s="133" t="s">
        <v>81</v>
      </c>
      <c r="J23" s="133" t="s">
        <v>81</v>
      </c>
      <c r="K23" s="133" t="s">
        <v>81</v>
      </c>
      <c r="L23" s="133" t="s">
        <v>81</v>
      </c>
      <c r="M23" s="133" t="s">
        <v>81</v>
      </c>
      <c r="N23" s="133" t="s">
        <v>81</v>
      </c>
      <c r="O23" s="133" t="s">
        <v>81</v>
      </c>
      <c r="P23" s="133" t="s">
        <v>81</v>
      </c>
      <c r="Q23" s="133" t="s">
        <v>81</v>
      </c>
      <c r="R23" s="133" t="s">
        <v>81</v>
      </c>
      <c r="S23" s="133" t="s">
        <v>81</v>
      </c>
      <c r="T23" s="133" t="s">
        <v>81</v>
      </c>
      <c r="U23" s="133" t="s">
        <v>81</v>
      </c>
      <c r="V23" s="133" t="s">
        <v>81</v>
      </c>
      <c r="W23" s="133" t="s">
        <v>81</v>
      </c>
      <c r="X23" s="133">
        <v>7.5</v>
      </c>
      <c r="Y23" s="133">
        <v>10.5</v>
      </c>
      <c r="Z23" s="133">
        <v>7.9</v>
      </c>
      <c r="AA23" s="133">
        <v>6.2</v>
      </c>
      <c r="AB23" s="124" t="s">
        <v>159</v>
      </c>
      <c r="AC23" s="128" t="s">
        <v>167</v>
      </c>
      <c r="AD23" s="128">
        <f t="shared" si="2"/>
        <v>-0.21518987341772153</v>
      </c>
    </row>
    <row r="24" spans="1:30" s="30" customFormat="1" x14ac:dyDescent="0.3">
      <c r="A24" s="124"/>
      <c r="B24" s="124"/>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24"/>
      <c r="AC24" s="128"/>
      <c r="AD24" s="128"/>
    </row>
    <row r="25" spans="1:30" s="41" customFormat="1" ht="12" x14ac:dyDescent="0.3">
      <c r="A25" s="138" t="s">
        <v>104</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row>
    <row r="26" spans="1:30" s="41" customFormat="1" ht="12" x14ac:dyDescent="0.3">
      <c r="A26" s="138" t="s">
        <v>170</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row>
    <row r="27" spans="1:30" s="41" customFormat="1" ht="12" x14ac:dyDescent="0.3">
      <c r="A27" s="138" t="s">
        <v>171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row>
    <row r="28" spans="1:30" s="41" customFormat="1" ht="12" x14ac:dyDescent="0.3">
      <c r="A28" s="138" t="s">
        <v>172</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row>
    <row r="29" spans="1:30" s="41" customFormat="1" ht="12" x14ac:dyDescent="0.3">
      <c r="A29" s="138" t="s">
        <v>173</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row>
  </sheetData>
  <hyperlinks>
    <hyperlink ref="A1" location="'Contents'!B7" display="⇐ Return to contents" xr:uid="{98395448-6660-46C4-BF09-404B4F4FAFFD}"/>
  </hyperlinks>
  <pageMargins left="0.7" right="0.7" top="0.75" bottom="0.75" header="0.3" footer="0.3"/>
  <pageSetup orientation="portrait" horizontalDpi="300" verticalDpi="3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D358"/>
  <sheetViews>
    <sheetView showGridLines="0" topLeftCell="B1" zoomScaleNormal="100" workbookViewId="0">
      <selection activeCell="B1" sqref="B1"/>
    </sheetView>
  </sheetViews>
  <sheetFormatPr defaultColWidth="9.109375" defaultRowHeight="14.4" x14ac:dyDescent="0.3"/>
  <cols>
    <col min="1" max="1" width="62" style="21" customWidth="1"/>
    <col min="2" max="2" width="31" style="21" customWidth="1"/>
    <col min="3" max="3" width="19.109375" style="21" customWidth="1"/>
    <col min="4" max="27" width="17.33203125" style="21" customWidth="1"/>
    <col min="28" max="28" width="14.5546875" style="21" customWidth="1"/>
    <col min="29" max="29" width="30.44140625" style="21" customWidth="1"/>
    <col min="30" max="16384" width="9.109375" style="21"/>
  </cols>
  <sheetData>
    <row r="1" spans="1:30" x14ac:dyDescent="0.3">
      <c r="A1" s="130" t="s">
        <v>7</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row>
    <row r="2" spans="1:30" x14ac:dyDescent="0.3">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row>
    <row r="3" spans="1:30" s="40" customFormat="1" ht="31.2" x14ac:dyDescent="0.6">
      <c r="A3" s="95" t="s">
        <v>174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row>
    <row r="4" spans="1:30" ht="16.2" x14ac:dyDescent="0.3">
      <c r="A4" s="251" t="s">
        <v>1574</v>
      </c>
      <c r="B4" s="251"/>
      <c r="C4" s="251"/>
      <c r="D4" s="251"/>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row>
    <row r="5" spans="1:30" ht="30.6" customHeight="1" x14ac:dyDescent="0.3">
      <c r="A5" s="249" t="s">
        <v>175</v>
      </c>
      <c r="B5" s="249"/>
      <c r="C5" s="249"/>
      <c r="D5" s="249"/>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1:30" x14ac:dyDescent="0.3">
      <c r="A6" s="138" t="s">
        <v>176</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row>
    <row r="7" spans="1:30" s="30" customFormat="1" x14ac:dyDescent="0.3">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row>
    <row r="8" spans="1:30" ht="18" x14ac:dyDescent="0.35">
      <c r="A8" s="146" t="s">
        <v>177</v>
      </c>
      <c r="B8" s="13"/>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row>
    <row r="9" spans="1:30" x14ac:dyDescent="0.3">
      <c r="A9" s="13"/>
      <c r="B9" s="147" t="s">
        <v>178</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row>
    <row r="10" spans="1:30" x14ac:dyDescent="0.3">
      <c r="A10" s="13"/>
      <c r="B10" s="147" t="s">
        <v>179</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row>
    <row r="11" spans="1:30" x14ac:dyDescent="0.3">
      <c r="A11" s="13"/>
      <c r="B11" s="147" t="s">
        <v>180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row>
    <row r="12" spans="1:30" x14ac:dyDescent="0.3">
      <c r="A12" s="13"/>
      <c r="B12" s="147" t="s">
        <v>181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row>
    <row r="13" spans="1:30" x14ac:dyDescent="0.3">
      <c r="A13" s="13"/>
      <c r="B13" s="147" t="s">
        <v>182</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row>
    <row r="14" spans="1:30" x14ac:dyDescent="0.3">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row>
    <row r="15" spans="1:30" s="42" customFormat="1" ht="5.0999999999999996" customHeight="1" x14ac:dyDescent="0.3">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row>
    <row r="16" spans="1:30" x14ac:dyDescent="0.3">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row>
    <row r="17" spans="1:30" s="45" customFormat="1" ht="27" x14ac:dyDescent="0.5">
      <c r="A17" s="125" t="s">
        <v>183</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row>
    <row r="18" spans="1:30" x14ac:dyDescent="0.3">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row>
    <row r="19" spans="1:30" x14ac:dyDescent="0.3">
      <c r="A19" s="124" t="s">
        <v>184</v>
      </c>
      <c r="B19" s="124" t="s">
        <v>185</v>
      </c>
      <c r="C19" s="124" t="s">
        <v>77</v>
      </c>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row>
    <row r="20" spans="1:30" s="15" customFormat="1" x14ac:dyDescent="0.3">
      <c r="A20" s="149" t="s">
        <v>186</v>
      </c>
      <c r="B20" s="150">
        <v>16017778733</v>
      </c>
      <c r="C20" s="150">
        <v>306166426</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row>
    <row r="21" spans="1:30" s="15" customFormat="1" x14ac:dyDescent="0.3">
      <c r="A21" s="149" t="s">
        <v>187</v>
      </c>
      <c r="B21" s="152">
        <v>64665</v>
      </c>
      <c r="C21" s="153">
        <v>1529</v>
      </c>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row>
    <row r="22" spans="1:30" s="15" customFormat="1" ht="28.8" x14ac:dyDescent="0.2">
      <c r="A22" s="149" t="s">
        <v>188</v>
      </c>
      <c r="B22" s="154">
        <v>6641052314</v>
      </c>
      <c r="C22" s="154">
        <v>159535500</v>
      </c>
      <c r="D22" s="155"/>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row>
    <row r="23" spans="1:30" s="15" customFormat="1" x14ac:dyDescent="0.3">
      <c r="A23" s="149" t="s">
        <v>189</v>
      </c>
      <c r="B23" s="152">
        <v>37086</v>
      </c>
      <c r="C23" s="124">
        <v>845</v>
      </c>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row>
    <row r="24" spans="1:30" s="15" customFormat="1" x14ac:dyDescent="0.3">
      <c r="A24" s="149" t="s">
        <v>190</v>
      </c>
      <c r="B24" s="156">
        <v>0.5735096265367664</v>
      </c>
      <c r="C24" s="156">
        <v>0.55264879005886203</v>
      </c>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row>
    <row r="25" spans="1:30" s="15" customFormat="1" ht="16.2" x14ac:dyDescent="0.3">
      <c r="A25" s="149" t="s">
        <v>191</v>
      </c>
      <c r="B25" s="157">
        <v>2426617004</v>
      </c>
      <c r="C25" s="157">
        <v>54488400</v>
      </c>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row>
    <row r="26" spans="1:30" s="15" customFormat="1" ht="16.2" x14ac:dyDescent="0.3">
      <c r="A26" s="149" t="s">
        <v>192</v>
      </c>
      <c r="B26" s="158">
        <v>0.33</v>
      </c>
      <c r="C26" s="158">
        <v>0.42</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row>
    <row r="27" spans="1:30" s="41" customFormat="1" ht="12" x14ac:dyDescent="0.3">
      <c r="A27" s="138" t="s">
        <v>193</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row>
    <row r="28" spans="1:30" s="41" customFormat="1" ht="12" x14ac:dyDescent="0.3">
      <c r="A28" s="138" t="s">
        <v>194</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row>
    <row r="29" spans="1:30" x14ac:dyDescent="0.3">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row>
    <row r="30" spans="1:30" x14ac:dyDescent="0.3">
      <c r="A30" s="124" t="s">
        <v>184</v>
      </c>
      <c r="B30" s="124" t="s">
        <v>52</v>
      </c>
      <c r="C30" s="124" t="s">
        <v>53</v>
      </c>
      <c r="D30" s="124" t="s">
        <v>54</v>
      </c>
      <c r="E30" s="124" t="s">
        <v>55</v>
      </c>
      <c r="F30" s="124" t="s">
        <v>56</v>
      </c>
      <c r="G30" s="124" t="s">
        <v>57</v>
      </c>
      <c r="H30" s="124" t="s">
        <v>58</v>
      </c>
      <c r="I30" s="124" t="s">
        <v>59</v>
      </c>
      <c r="J30" s="124" t="s">
        <v>60</v>
      </c>
      <c r="K30" s="124" t="s">
        <v>61</v>
      </c>
      <c r="L30" s="124" t="s">
        <v>62</v>
      </c>
      <c r="M30" s="124" t="s">
        <v>63</v>
      </c>
      <c r="N30" s="124" t="s">
        <v>64</v>
      </c>
      <c r="O30" s="124" t="s">
        <v>65</v>
      </c>
      <c r="P30" s="124" t="s">
        <v>66</v>
      </c>
      <c r="Q30" s="124" t="s">
        <v>67</v>
      </c>
      <c r="R30" s="124" t="s">
        <v>68</v>
      </c>
      <c r="S30" s="124" t="s">
        <v>69</v>
      </c>
      <c r="T30" s="124" t="s">
        <v>70</v>
      </c>
      <c r="U30" s="124" t="s">
        <v>71</v>
      </c>
      <c r="V30" s="124" t="s">
        <v>72</v>
      </c>
      <c r="W30" s="124" t="s">
        <v>91</v>
      </c>
      <c r="X30" s="124" t="s">
        <v>74</v>
      </c>
      <c r="Y30" s="124" t="s">
        <v>75</v>
      </c>
      <c r="Z30" s="124" t="s">
        <v>76</v>
      </c>
      <c r="AA30" s="124" t="s">
        <v>77</v>
      </c>
      <c r="AB30" s="124"/>
      <c r="AC30" s="124"/>
      <c r="AD30" s="124"/>
    </row>
    <row r="31" spans="1:30" s="3" customFormat="1" x14ac:dyDescent="0.3">
      <c r="A31" s="126" t="s">
        <v>195</v>
      </c>
      <c r="B31" s="159">
        <v>13.953054</v>
      </c>
      <c r="C31" s="159">
        <v>161.812952</v>
      </c>
      <c r="D31" s="159">
        <v>399.48914400000001</v>
      </c>
      <c r="E31" s="159">
        <v>260.60195099999999</v>
      </c>
      <c r="F31" s="159">
        <v>295.80595799999998</v>
      </c>
      <c r="G31" s="159">
        <v>183.84685400000001</v>
      </c>
      <c r="H31" s="159">
        <v>281.71974799999998</v>
      </c>
      <c r="I31" s="159">
        <v>261.288003</v>
      </c>
      <c r="J31" s="159">
        <v>257.32755500000002</v>
      </c>
      <c r="K31" s="159">
        <v>272.46417500000001</v>
      </c>
      <c r="L31" s="159">
        <v>280.14239099999998</v>
      </c>
      <c r="M31" s="159">
        <v>233.240996</v>
      </c>
      <c r="N31" s="159">
        <v>239.533883</v>
      </c>
      <c r="O31" s="159">
        <v>257.27237200000002</v>
      </c>
      <c r="P31" s="159">
        <v>202.47841099999999</v>
      </c>
      <c r="Q31" s="159">
        <v>187.62307000000001</v>
      </c>
      <c r="R31" s="159">
        <v>202.75930199999999</v>
      </c>
      <c r="S31" s="159">
        <v>285.78550300000001</v>
      </c>
      <c r="T31" s="159">
        <v>417.74117200000001</v>
      </c>
      <c r="U31" s="159">
        <v>386.54448300000001</v>
      </c>
      <c r="V31" s="159">
        <v>340.77210000000002</v>
      </c>
      <c r="W31" s="159">
        <v>350.03487200000001</v>
      </c>
      <c r="X31" s="159">
        <v>343.67756900000001</v>
      </c>
      <c r="Y31" s="159">
        <v>213.50438199999999</v>
      </c>
      <c r="Z31" s="159">
        <v>152.096914</v>
      </c>
      <c r="AA31" s="159">
        <v>159.53550000000001</v>
      </c>
      <c r="AB31" s="126"/>
      <c r="AC31" s="126"/>
      <c r="AD31" s="126"/>
    </row>
    <row r="32" spans="1:30" s="3" customFormat="1" x14ac:dyDescent="0.3">
      <c r="A32" s="126" t="s">
        <v>196</v>
      </c>
      <c r="B32" s="160">
        <v>22.741427482337485</v>
      </c>
      <c r="C32" s="160">
        <v>256.2392176936595</v>
      </c>
      <c r="D32" s="160">
        <v>608.51169379529676</v>
      </c>
      <c r="E32" s="160">
        <v>395.2819088969996</v>
      </c>
      <c r="F32" s="160">
        <v>441.79881980258347</v>
      </c>
      <c r="G32" s="160">
        <v>273.49982222579251</v>
      </c>
      <c r="H32" s="160">
        <v>411.09491475339865</v>
      </c>
      <c r="I32" s="160">
        <v>376.58548688484069</v>
      </c>
      <c r="J32" s="160">
        <v>362.46291333056553</v>
      </c>
      <c r="K32" s="160">
        <v>376.21793269715374</v>
      </c>
      <c r="L32" s="160">
        <v>376.17484447873056</v>
      </c>
      <c r="M32" s="160">
        <v>305.74207219199633</v>
      </c>
      <c r="N32" s="160">
        <v>305.32102194781919</v>
      </c>
      <c r="O32" s="160">
        <v>319.43557259201759</v>
      </c>
      <c r="P32" s="160">
        <v>245.14623593815355</v>
      </c>
      <c r="Q32" s="160">
        <v>223.47599417318693</v>
      </c>
      <c r="R32" s="160">
        <v>237.4380143949341</v>
      </c>
      <c r="S32" s="160">
        <v>329.63351843959401</v>
      </c>
      <c r="T32" s="160">
        <v>472.11114369716893</v>
      </c>
      <c r="U32" s="160">
        <v>428.58503163014876</v>
      </c>
      <c r="V32" s="160">
        <v>372.63092630642001</v>
      </c>
      <c r="W32" s="160">
        <v>379.49137176800429</v>
      </c>
      <c r="X32" s="160">
        <v>363.98126279663779</v>
      </c>
      <c r="Y32" s="160">
        <v>222.27756640731343</v>
      </c>
      <c r="Z32" s="160">
        <v>155.04027612203885</v>
      </c>
      <c r="AA32" s="160">
        <v>159.53550000000001</v>
      </c>
      <c r="AB32" s="126"/>
      <c r="AC32" s="126"/>
      <c r="AD32" s="126"/>
    </row>
    <row r="33" spans="1:30" s="41" customFormat="1" ht="12" x14ac:dyDescent="0.3">
      <c r="A33" s="138" t="s">
        <v>194</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row>
    <row r="34" spans="1:30" s="41" customFormat="1" ht="12" x14ac:dyDescent="0.3">
      <c r="A34" s="138" t="s">
        <v>197</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row>
    <row r="35" spans="1:30" x14ac:dyDescent="0.3">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row>
    <row r="36" spans="1:30" x14ac:dyDescent="0.3">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row>
    <row r="37" spans="1:30" s="45" customFormat="1" ht="27" x14ac:dyDescent="0.5">
      <c r="A37" s="125" t="s">
        <v>198</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row>
    <row r="38" spans="1:30" x14ac:dyDescent="0.3">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row>
    <row r="39" spans="1:30" s="39" customFormat="1" ht="18" x14ac:dyDescent="0.35">
      <c r="A39" s="108" t="s">
        <v>199</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row>
    <row r="40" spans="1:30" s="31" customFormat="1" ht="28.8" x14ac:dyDescent="0.3">
      <c r="A40" s="126" t="s">
        <v>50</v>
      </c>
      <c r="B40" s="126" t="s">
        <v>51</v>
      </c>
      <c r="C40" s="126" t="s">
        <v>200</v>
      </c>
      <c r="D40" s="126" t="s">
        <v>201</v>
      </c>
      <c r="E40" s="126" t="s">
        <v>202</v>
      </c>
      <c r="F40" s="126" t="s">
        <v>203</v>
      </c>
      <c r="G40" s="126" t="s">
        <v>204</v>
      </c>
      <c r="H40" s="126" t="s">
        <v>205</v>
      </c>
      <c r="I40" s="126"/>
      <c r="J40" s="126"/>
      <c r="K40" s="126"/>
      <c r="L40" s="126"/>
      <c r="M40" s="126"/>
      <c r="N40" s="126"/>
      <c r="O40" s="126"/>
      <c r="P40" s="126"/>
      <c r="Q40" s="126"/>
      <c r="R40" s="126"/>
      <c r="S40" s="126"/>
      <c r="T40" s="126"/>
      <c r="U40" s="126"/>
      <c r="V40" s="126"/>
      <c r="W40" s="126"/>
      <c r="X40" s="126"/>
      <c r="Y40" s="126"/>
      <c r="Z40" s="126"/>
      <c r="AA40" s="126"/>
      <c r="AB40" s="126"/>
      <c r="AC40" s="126"/>
      <c r="AD40" s="126"/>
    </row>
    <row r="41" spans="1:30" ht="16.2" x14ac:dyDescent="0.3">
      <c r="A41" s="32" t="s">
        <v>206</v>
      </c>
      <c r="B41" s="32"/>
      <c r="C41" s="16"/>
      <c r="D41" s="25"/>
      <c r="E41" s="8"/>
      <c r="F41" s="17"/>
      <c r="G41" s="8"/>
      <c r="H41" s="17"/>
      <c r="I41" s="124"/>
      <c r="J41" s="124"/>
      <c r="K41" s="124"/>
      <c r="L41" s="124"/>
      <c r="M41" s="124"/>
      <c r="N41" s="124"/>
      <c r="O41" s="124"/>
      <c r="P41" s="124"/>
      <c r="Q41" s="124"/>
      <c r="R41" s="124"/>
      <c r="S41" s="124"/>
      <c r="T41" s="124"/>
      <c r="U41" s="124"/>
      <c r="V41" s="124"/>
      <c r="W41" s="124"/>
      <c r="X41" s="124"/>
      <c r="Y41" s="124"/>
      <c r="Z41" s="124"/>
      <c r="AA41" s="124"/>
      <c r="AB41" s="124"/>
      <c r="AC41" s="124"/>
      <c r="AD41" s="124"/>
    </row>
    <row r="42" spans="1:30" x14ac:dyDescent="0.3">
      <c r="A42" s="124"/>
      <c r="B42" s="124" t="s">
        <v>207</v>
      </c>
      <c r="C42" s="150">
        <v>119126617</v>
      </c>
      <c r="D42" s="131">
        <v>1.7937912753505831E-2</v>
      </c>
      <c r="E42" s="152">
        <v>3054</v>
      </c>
      <c r="F42" s="131">
        <v>8.2349134444264685E-2</v>
      </c>
      <c r="G42" s="161">
        <v>5514</v>
      </c>
      <c r="H42" s="131">
        <v>8.52702389236836E-2</v>
      </c>
      <c r="I42" s="124"/>
      <c r="J42" s="124"/>
      <c r="K42" s="124"/>
      <c r="L42" s="124"/>
      <c r="M42" s="124"/>
      <c r="N42" s="124"/>
      <c r="O42" s="124"/>
      <c r="P42" s="124"/>
      <c r="Q42" s="124"/>
      <c r="R42" s="124"/>
      <c r="S42" s="124"/>
      <c r="T42" s="124"/>
      <c r="U42" s="124"/>
      <c r="V42" s="124"/>
      <c r="W42" s="124"/>
      <c r="X42" s="124"/>
      <c r="Y42" s="124"/>
      <c r="Z42" s="124"/>
      <c r="AA42" s="124"/>
      <c r="AB42" s="124"/>
      <c r="AC42" s="124"/>
      <c r="AD42" s="124"/>
    </row>
    <row r="43" spans="1:30" x14ac:dyDescent="0.3">
      <c r="A43" s="124"/>
      <c r="B43" s="124" t="s">
        <v>208</v>
      </c>
      <c r="C43" s="150">
        <v>2321279204</v>
      </c>
      <c r="D43" s="131">
        <v>0.34953484692576692</v>
      </c>
      <c r="E43" s="152">
        <v>7171</v>
      </c>
      <c r="F43" s="131">
        <v>0.1933613762605835</v>
      </c>
      <c r="G43" s="161">
        <v>15891</v>
      </c>
      <c r="H43" s="131">
        <v>0.2457434469960566</v>
      </c>
      <c r="I43" s="124"/>
      <c r="J43" s="124"/>
      <c r="K43" s="124"/>
      <c r="L43" s="124"/>
      <c r="M43" s="124"/>
      <c r="N43" s="124"/>
      <c r="O43" s="124"/>
      <c r="P43" s="124"/>
      <c r="Q43" s="124"/>
      <c r="R43" s="124"/>
      <c r="S43" s="124"/>
      <c r="T43" s="124"/>
      <c r="U43" s="124"/>
      <c r="V43" s="124"/>
      <c r="W43" s="124"/>
      <c r="X43" s="124"/>
      <c r="Y43" s="124"/>
      <c r="Z43" s="124"/>
      <c r="AA43" s="124"/>
      <c r="AB43" s="124"/>
      <c r="AC43" s="124"/>
      <c r="AD43" s="124"/>
    </row>
    <row r="44" spans="1:30" x14ac:dyDescent="0.3">
      <c r="A44" s="124"/>
      <c r="B44" s="124" t="s">
        <v>209</v>
      </c>
      <c r="C44" s="150">
        <v>460088682</v>
      </c>
      <c r="D44" s="131">
        <v>6.9279484672946673E-2</v>
      </c>
      <c r="E44" s="152">
        <v>931</v>
      </c>
      <c r="F44" s="131">
        <v>2.5103812759531899E-2</v>
      </c>
      <c r="G44" s="161">
        <v>1840</v>
      </c>
      <c r="H44" s="131">
        <v>2.8454341606742442E-2</v>
      </c>
      <c r="I44" s="124"/>
      <c r="J44" s="124"/>
      <c r="K44" s="124"/>
      <c r="L44" s="124"/>
      <c r="M44" s="124"/>
      <c r="N44" s="124"/>
      <c r="O44" s="124"/>
      <c r="P44" s="124"/>
      <c r="Q44" s="124"/>
      <c r="R44" s="124"/>
      <c r="S44" s="124"/>
      <c r="T44" s="124"/>
      <c r="U44" s="124"/>
      <c r="V44" s="124"/>
      <c r="W44" s="124"/>
      <c r="X44" s="124"/>
      <c r="Y44" s="124"/>
      <c r="Z44" s="124"/>
      <c r="AA44" s="124"/>
      <c r="AB44" s="124"/>
      <c r="AC44" s="124"/>
      <c r="AD44" s="124"/>
    </row>
    <row r="45" spans="1:30" x14ac:dyDescent="0.3">
      <c r="A45" s="124"/>
      <c r="B45" s="124" t="s">
        <v>210</v>
      </c>
      <c r="C45" s="150">
        <v>296760947</v>
      </c>
      <c r="D45" s="131">
        <v>4.4685831848425339E-2</v>
      </c>
      <c r="E45" s="152">
        <v>18371</v>
      </c>
      <c r="F45" s="131">
        <v>0.49536213126247103</v>
      </c>
      <c r="G45" s="161">
        <v>28388</v>
      </c>
      <c r="H45" s="131">
        <v>0.43900100518054591</v>
      </c>
      <c r="I45" s="124"/>
      <c r="J45" s="124"/>
      <c r="K45" s="124"/>
      <c r="L45" s="124"/>
      <c r="M45" s="124"/>
      <c r="N45" s="124"/>
      <c r="O45" s="124"/>
      <c r="P45" s="124"/>
      <c r="Q45" s="124"/>
      <c r="R45" s="124"/>
      <c r="S45" s="124"/>
      <c r="T45" s="124"/>
      <c r="U45" s="124"/>
      <c r="V45" s="124"/>
      <c r="W45" s="124"/>
      <c r="X45" s="124"/>
      <c r="Y45" s="124"/>
      <c r="Z45" s="124"/>
      <c r="AA45" s="124"/>
      <c r="AB45" s="124"/>
      <c r="AC45" s="124"/>
      <c r="AD45" s="124"/>
    </row>
    <row r="46" spans="1:30" x14ac:dyDescent="0.3">
      <c r="A46" s="124"/>
      <c r="B46" s="124" t="s">
        <v>211</v>
      </c>
      <c r="C46" s="150">
        <v>1480309417</v>
      </c>
      <c r="D46" s="131">
        <v>0.22290283934059069</v>
      </c>
      <c r="E46" s="152">
        <v>3149</v>
      </c>
      <c r="F46" s="131">
        <v>8.4910747991155694E-2</v>
      </c>
      <c r="G46" s="161">
        <v>5510</v>
      </c>
      <c r="H46" s="131">
        <v>8.5208381659321111E-2</v>
      </c>
      <c r="I46" s="124"/>
      <c r="J46" s="124"/>
      <c r="K46" s="124"/>
      <c r="L46" s="124"/>
      <c r="M46" s="124"/>
      <c r="N46" s="124"/>
      <c r="O46" s="124"/>
      <c r="P46" s="124"/>
      <c r="Q46" s="124"/>
      <c r="R46" s="124"/>
      <c r="S46" s="124"/>
      <c r="T46" s="124"/>
      <c r="U46" s="124"/>
      <c r="V46" s="124"/>
      <c r="W46" s="124"/>
      <c r="X46" s="124"/>
      <c r="Y46" s="124"/>
      <c r="Z46" s="124"/>
      <c r="AA46" s="124"/>
      <c r="AB46" s="124"/>
      <c r="AC46" s="124"/>
      <c r="AD46" s="124"/>
    </row>
    <row r="47" spans="1:30" x14ac:dyDescent="0.3">
      <c r="A47" s="124"/>
      <c r="B47" s="124" t="s">
        <v>212</v>
      </c>
      <c r="C47" s="150">
        <v>1951667347</v>
      </c>
      <c r="D47" s="131">
        <v>0.29387923098959645</v>
      </c>
      <c r="E47" s="152">
        <v>4378</v>
      </c>
      <c r="F47" s="131">
        <v>0.11804993798198782</v>
      </c>
      <c r="G47" s="161">
        <v>7454</v>
      </c>
      <c r="H47" s="131">
        <v>0.11527101213948814</v>
      </c>
      <c r="I47" s="124"/>
      <c r="J47" s="124"/>
      <c r="K47" s="124"/>
      <c r="L47" s="124"/>
      <c r="M47" s="124"/>
      <c r="N47" s="124"/>
      <c r="O47" s="124"/>
      <c r="P47" s="124"/>
      <c r="Q47" s="124"/>
      <c r="R47" s="124"/>
      <c r="S47" s="124"/>
      <c r="T47" s="124"/>
      <c r="U47" s="124"/>
      <c r="V47" s="124"/>
      <c r="W47" s="124"/>
      <c r="X47" s="124"/>
      <c r="Y47" s="124"/>
      <c r="Z47" s="124"/>
      <c r="AA47" s="124"/>
      <c r="AB47" s="124"/>
      <c r="AC47" s="124"/>
      <c r="AD47" s="124"/>
    </row>
    <row r="48" spans="1:30" x14ac:dyDescent="0.3">
      <c r="A48" s="124"/>
      <c r="B48" s="124" t="s">
        <v>100</v>
      </c>
      <c r="C48" s="150">
        <v>11820100</v>
      </c>
      <c r="D48" s="131">
        <v>1.7798534691681395E-3</v>
      </c>
      <c r="E48" s="152">
        <v>32</v>
      </c>
      <c r="F48" s="131">
        <v>8.6285930000539292E-4</v>
      </c>
      <c r="G48" s="161">
        <v>68</v>
      </c>
      <c r="H48" s="131">
        <v>1.0515734941622208E-3</v>
      </c>
      <c r="I48" s="124"/>
      <c r="J48" s="124"/>
      <c r="K48" s="124"/>
      <c r="L48" s="124"/>
      <c r="M48" s="124"/>
      <c r="N48" s="124"/>
      <c r="O48" s="124"/>
      <c r="P48" s="124"/>
      <c r="Q48" s="124"/>
      <c r="R48" s="124"/>
      <c r="S48" s="124"/>
      <c r="T48" s="124"/>
      <c r="U48" s="124"/>
      <c r="V48" s="124"/>
      <c r="W48" s="124"/>
      <c r="X48" s="124"/>
      <c r="Y48" s="124"/>
      <c r="Z48" s="124"/>
      <c r="AA48" s="124"/>
      <c r="AB48" s="124"/>
      <c r="AC48" s="124"/>
      <c r="AD48" s="124"/>
    </row>
    <row r="49" spans="1:30" x14ac:dyDescent="0.3">
      <c r="A49" s="124"/>
      <c r="B49" s="124" t="s">
        <v>213</v>
      </c>
      <c r="C49" s="150">
        <v>6641052314</v>
      </c>
      <c r="D49" s="131">
        <v>1</v>
      </c>
      <c r="E49" s="152">
        <v>37086</v>
      </c>
      <c r="F49" s="131">
        <v>1</v>
      </c>
      <c r="G49" s="161">
        <v>64665</v>
      </c>
      <c r="H49" s="131">
        <v>1</v>
      </c>
      <c r="I49" s="124"/>
      <c r="J49" s="124"/>
      <c r="K49" s="124"/>
      <c r="L49" s="124"/>
      <c r="M49" s="124"/>
      <c r="N49" s="124"/>
      <c r="O49" s="124"/>
      <c r="P49" s="124"/>
      <c r="Q49" s="124"/>
      <c r="R49" s="124"/>
      <c r="S49" s="124"/>
      <c r="T49" s="124"/>
      <c r="U49" s="124"/>
      <c r="V49" s="124"/>
      <c r="W49" s="124"/>
      <c r="X49" s="124"/>
      <c r="Y49" s="124"/>
      <c r="Z49" s="124"/>
      <c r="AA49" s="124"/>
      <c r="AB49" s="124"/>
      <c r="AC49" s="124"/>
      <c r="AD49" s="124"/>
    </row>
    <row r="50" spans="1:30" s="22" customFormat="1" x14ac:dyDescent="0.3">
      <c r="A50" s="32" t="s">
        <v>214</v>
      </c>
      <c r="B50" s="32"/>
      <c r="C50" s="16"/>
      <c r="D50" s="25"/>
      <c r="E50" s="26"/>
      <c r="F50" s="17"/>
      <c r="G50" s="26"/>
      <c r="H50" s="17"/>
      <c r="I50" s="32"/>
      <c r="J50" s="32"/>
      <c r="K50" s="32"/>
      <c r="L50" s="32"/>
      <c r="M50" s="32"/>
      <c r="N50" s="32"/>
      <c r="O50" s="32"/>
      <c r="P50" s="32"/>
      <c r="Q50" s="32"/>
      <c r="R50" s="32"/>
      <c r="S50" s="32"/>
      <c r="T50" s="32"/>
      <c r="U50" s="32"/>
      <c r="V50" s="32"/>
      <c r="W50" s="32"/>
      <c r="X50" s="32"/>
      <c r="Y50" s="32"/>
      <c r="Z50" s="32"/>
      <c r="AA50" s="32"/>
      <c r="AB50" s="32"/>
      <c r="AC50" s="32"/>
      <c r="AD50" s="32"/>
    </row>
    <row r="51" spans="1:30" x14ac:dyDescent="0.3">
      <c r="A51" s="124"/>
      <c r="B51" s="124" t="s">
        <v>215</v>
      </c>
      <c r="C51" s="150">
        <v>393734351</v>
      </c>
      <c r="D51" s="131">
        <v>5.9287946003673056E-2</v>
      </c>
      <c r="E51" s="152">
        <v>27011</v>
      </c>
      <c r="F51" s="131">
        <v>0.72841503532330254</v>
      </c>
      <c r="G51" s="152">
        <v>42550</v>
      </c>
      <c r="H51" s="131">
        <v>0.63487661574618093</v>
      </c>
      <c r="I51" s="124"/>
      <c r="J51" s="124"/>
      <c r="K51" s="124"/>
      <c r="L51" s="124"/>
      <c r="M51" s="124"/>
      <c r="N51" s="124"/>
      <c r="O51" s="124"/>
      <c r="P51" s="124"/>
      <c r="Q51" s="124"/>
      <c r="R51" s="124"/>
      <c r="S51" s="124"/>
      <c r="T51" s="124"/>
      <c r="U51" s="124"/>
      <c r="V51" s="124"/>
      <c r="W51" s="124"/>
      <c r="X51" s="124"/>
      <c r="Y51" s="124"/>
      <c r="Z51" s="124"/>
      <c r="AA51" s="124"/>
      <c r="AB51" s="124"/>
      <c r="AC51" s="124"/>
      <c r="AD51" s="124"/>
    </row>
    <row r="52" spans="1:30" x14ac:dyDescent="0.3">
      <c r="A52" s="124"/>
      <c r="B52" s="124" t="s">
        <v>216</v>
      </c>
      <c r="C52" s="150">
        <v>298871961</v>
      </c>
      <c r="D52" s="131">
        <v>4.5003705266701201E-2</v>
      </c>
      <c r="E52" s="152">
        <v>4380</v>
      </c>
      <c r="F52" s="131">
        <v>0.11810386668823815</v>
      </c>
      <c r="G52" s="152">
        <v>8372</v>
      </c>
      <c r="H52" s="131">
        <v>0.52317247969421887</v>
      </c>
      <c r="I52" s="124"/>
      <c r="J52" s="124"/>
      <c r="K52" s="124"/>
      <c r="L52" s="124"/>
      <c r="M52" s="124"/>
      <c r="N52" s="124"/>
      <c r="O52" s="124"/>
      <c r="P52" s="124"/>
      <c r="Q52" s="124"/>
      <c r="R52" s="124"/>
      <c r="S52" s="124"/>
      <c r="T52" s="124"/>
      <c r="U52" s="124"/>
      <c r="V52" s="124"/>
      <c r="W52" s="124"/>
      <c r="X52" s="124"/>
      <c r="Y52" s="124"/>
      <c r="Z52" s="124"/>
      <c r="AA52" s="124"/>
      <c r="AB52" s="124"/>
      <c r="AC52" s="124"/>
      <c r="AD52" s="124"/>
    </row>
    <row r="53" spans="1:30" x14ac:dyDescent="0.3">
      <c r="A53" s="124"/>
      <c r="B53" s="124" t="s">
        <v>217</v>
      </c>
      <c r="C53" s="150">
        <v>2520395955</v>
      </c>
      <c r="D53" s="131">
        <v>0.37951755773505264</v>
      </c>
      <c r="E53" s="152">
        <v>5008</v>
      </c>
      <c r="F53" s="131">
        <v>0.13506444480396915</v>
      </c>
      <c r="G53" s="152">
        <v>11972</v>
      </c>
      <c r="H53" s="131">
        <v>0.41839291680588037</v>
      </c>
      <c r="I53" s="124"/>
      <c r="J53" s="124"/>
      <c r="K53" s="124"/>
      <c r="L53" s="124"/>
      <c r="M53" s="124"/>
      <c r="N53" s="124"/>
      <c r="O53" s="124"/>
      <c r="P53" s="124"/>
      <c r="Q53" s="124"/>
      <c r="R53" s="124"/>
      <c r="S53" s="124"/>
      <c r="T53" s="124"/>
      <c r="U53" s="124"/>
      <c r="V53" s="124"/>
      <c r="W53" s="124"/>
      <c r="X53" s="124"/>
      <c r="Y53" s="124"/>
      <c r="Z53" s="124"/>
      <c r="AA53" s="124"/>
      <c r="AB53" s="124"/>
      <c r="AC53" s="124"/>
      <c r="AD53" s="124"/>
    </row>
    <row r="54" spans="1:30" x14ac:dyDescent="0.3">
      <c r="A54" s="124"/>
      <c r="B54" s="124" t="s">
        <v>218</v>
      </c>
      <c r="C54" s="150">
        <v>1758971933</v>
      </c>
      <c r="D54" s="131">
        <v>0.26486343576783938</v>
      </c>
      <c r="E54" s="152">
        <v>527</v>
      </c>
      <c r="F54" s="131">
        <v>1.4210214096963814E-2</v>
      </c>
      <c r="G54" s="152">
        <v>1361</v>
      </c>
      <c r="H54" s="131">
        <v>0.3872152828802351</v>
      </c>
      <c r="I54" s="124"/>
      <c r="J54" s="124"/>
      <c r="K54" s="124"/>
      <c r="L54" s="124"/>
      <c r="M54" s="124"/>
      <c r="N54" s="124"/>
      <c r="O54" s="124"/>
      <c r="P54" s="124"/>
      <c r="Q54" s="124"/>
      <c r="R54" s="124"/>
      <c r="S54" s="124"/>
      <c r="T54" s="124"/>
      <c r="U54" s="124"/>
      <c r="V54" s="124"/>
      <c r="W54" s="124"/>
      <c r="X54" s="124"/>
      <c r="Y54" s="124"/>
      <c r="Z54" s="124"/>
      <c r="AA54" s="124"/>
      <c r="AB54" s="124"/>
      <c r="AC54" s="124"/>
      <c r="AD54" s="124"/>
    </row>
    <row r="55" spans="1:30" x14ac:dyDescent="0.3">
      <c r="A55" s="124"/>
      <c r="B55" s="124" t="s">
        <v>219</v>
      </c>
      <c r="C55" s="150">
        <v>1669078114</v>
      </c>
      <c r="D55" s="131">
        <v>0.25132735522673372</v>
      </c>
      <c r="E55" s="152">
        <v>160</v>
      </c>
      <c r="F55" s="131">
        <v>4.3142965000269647E-3</v>
      </c>
      <c r="G55" s="152">
        <v>410</v>
      </c>
      <c r="H55" s="131">
        <v>0.3902439024390244</v>
      </c>
      <c r="I55" s="124"/>
      <c r="J55" s="124"/>
      <c r="K55" s="124"/>
      <c r="L55" s="124"/>
      <c r="M55" s="124"/>
      <c r="N55" s="124"/>
      <c r="O55" s="124"/>
      <c r="P55" s="124"/>
      <c r="Q55" s="124"/>
      <c r="R55" s="124"/>
      <c r="S55" s="124"/>
      <c r="T55" s="124"/>
      <c r="U55" s="124"/>
      <c r="V55" s="124"/>
      <c r="W55" s="124"/>
      <c r="X55" s="124"/>
      <c r="Y55" s="124"/>
      <c r="Z55" s="124"/>
      <c r="AA55" s="124"/>
      <c r="AB55" s="124"/>
      <c r="AC55" s="124"/>
      <c r="AD55" s="124"/>
    </row>
    <row r="56" spans="1:30" x14ac:dyDescent="0.3">
      <c r="A56" s="124"/>
      <c r="B56" s="124" t="s">
        <v>137</v>
      </c>
      <c r="C56" s="150">
        <v>6641052314</v>
      </c>
      <c r="D56" s="131">
        <v>1</v>
      </c>
      <c r="E56" s="162">
        <v>37086</v>
      </c>
      <c r="F56" s="131">
        <v>1.0001078574125006</v>
      </c>
      <c r="G56" s="152">
        <v>64665</v>
      </c>
      <c r="H56" s="131">
        <v>0.57357148380112888</v>
      </c>
      <c r="I56" s="124"/>
      <c r="J56" s="124"/>
      <c r="K56" s="124"/>
      <c r="L56" s="124"/>
      <c r="M56" s="124"/>
      <c r="N56" s="124"/>
      <c r="O56" s="124"/>
      <c r="P56" s="124"/>
      <c r="Q56" s="124"/>
      <c r="R56" s="124"/>
      <c r="S56" s="124"/>
      <c r="T56" s="124"/>
      <c r="U56" s="124"/>
      <c r="V56" s="124"/>
      <c r="W56" s="124"/>
      <c r="X56" s="124"/>
      <c r="Y56" s="124"/>
      <c r="Z56" s="124"/>
      <c r="AA56" s="124"/>
      <c r="AB56" s="124"/>
      <c r="AC56" s="124"/>
      <c r="AD56" s="124"/>
    </row>
    <row r="57" spans="1:30" s="41" customFormat="1" ht="12" x14ac:dyDescent="0.3">
      <c r="A57" s="138" t="s">
        <v>194</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row>
    <row r="58" spans="1:30" s="41" customFormat="1" ht="12" x14ac:dyDescent="0.3">
      <c r="A58" s="138" t="s">
        <v>220</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1:30" x14ac:dyDescent="0.3">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row>
    <row r="60" spans="1:30" s="39" customFormat="1" ht="18" x14ac:dyDescent="0.35">
      <c r="A60" s="108" t="s">
        <v>221</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row>
    <row r="61" spans="1:30" s="31" customFormat="1" ht="28.8" x14ac:dyDescent="0.3">
      <c r="A61" s="126" t="s">
        <v>222</v>
      </c>
      <c r="B61" s="126" t="s">
        <v>223</v>
      </c>
      <c r="C61" s="126" t="s">
        <v>224</v>
      </c>
      <c r="D61" s="126" t="s">
        <v>225</v>
      </c>
      <c r="E61" s="126" t="s">
        <v>226</v>
      </c>
      <c r="F61" s="126" t="s">
        <v>227</v>
      </c>
      <c r="G61" s="126" t="s">
        <v>228</v>
      </c>
      <c r="H61" s="126" t="s">
        <v>205</v>
      </c>
      <c r="I61" s="126"/>
      <c r="J61" s="126"/>
      <c r="K61" s="126"/>
      <c r="L61" s="126"/>
      <c r="M61" s="126"/>
      <c r="N61" s="126"/>
      <c r="O61" s="126"/>
      <c r="P61" s="126"/>
      <c r="Q61" s="126"/>
      <c r="R61" s="126"/>
      <c r="S61" s="126"/>
      <c r="T61" s="126"/>
      <c r="U61" s="126"/>
      <c r="V61" s="126"/>
      <c r="W61" s="126"/>
      <c r="X61" s="126"/>
      <c r="Y61" s="126"/>
      <c r="Z61" s="126"/>
      <c r="AA61" s="126"/>
      <c r="AB61" s="126"/>
      <c r="AC61" s="126"/>
      <c r="AD61" s="126"/>
    </row>
    <row r="62" spans="1:30" x14ac:dyDescent="0.3">
      <c r="A62" s="124" t="s">
        <v>229</v>
      </c>
      <c r="B62" s="152">
        <v>861</v>
      </c>
      <c r="C62" s="150">
        <v>7266700</v>
      </c>
      <c r="D62" s="152">
        <v>436</v>
      </c>
      <c r="E62" s="128">
        <v>1.1756457962573477E-2</v>
      </c>
      <c r="F62" s="150">
        <v>3661000</v>
      </c>
      <c r="G62" s="128">
        <v>5.5126805616065506E-4</v>
      </c>
      <c r="H62" s="131">
        <v>0.50638792102206731</v>
      </c>
      <c r="I62" s="124"/>
      <c r="J62" s="124"/>
      <c r="K62" s="124"/>
      <c r="L62" s="124"/>
      <c r="M62" s="124"/>
      <c r="N62" s="124"/>
      <c r="O62" s="124"/>
      <c r="P62" s="124"/>
      <c r="Q62" s="124"/>
      <c r="R62" s="124"/>
      <c r="S62" s="124"/>
      <c r="T62" s="124"/>
      <c r="U62" s="124"/>
      <c r="V62" s="124"/>
      <c r="W62" s="124"/>
      <c r="X62" s="124"/>
      <c r="Y62" s="124"/>
      <c r="Z62" s="124"/>
      <c r="AA62" s="124"/>
      <c r="AB62" s="124"/>
      <c r="AC62" s="124"/>
      <c r="AD62" s="124"/>
    </row>
    <row r="63" spans="1:30" x14ac:dyDescent="0.3">
      <c r="A63" s="124" t="s">
        <v>230</v>
      </c>
      <c r="B63" s="152">
        <v>17354</v>
      </c>
      <c r="C63" s="150">
        <v>68454936</v>
      </c>
      <c r="D63" s="152">
        <v>11809</v>
      </c>
      <c r="E63" s="128">
        <v>0.31842204605511515</v>
      </c>
      <c r="F63" s="150">
        <v>39094464</v>
      </c>
      <c r="G63" s="128">
        <v>5.8867875378100813E-3</v>
      </c>
      <c r="H63" s="131">
        <v>0.68047712342975686</v>
      </c>
      <c r="I63" s="124"/>
      <c r="J63" s="124"/>
      <c r="K63" s="124"/>
      <c r="L63" s="124"/>
      <c r="M63" s="124"/>
      <c r="N63" s="124"/>
      <c r="O63" s="124"/>
      <c r="P63" s="124"/>
      <c r="Q63" s="124"/>
      <c r="R63" s="124"/>
      <c r="S63" s="124"/>
      <c r="T63" s="124"/>
      <c r="U63" s="124"/>
      <c r="V63" s="124"/>
      <c r="W63" s="124"/>
      <c r="X63" s="124"/>
      <c r="Y63" s="124"/>
      <c r="Z63" s="124"/>
      <c r="AA63" s="124"/>
      <c r="AB63" s="124"/>
      <c r="AC63" s="124"/>
      <c r="AD63" s="124"/>
    </row>
    <row r="64" spans="1:30" x14ac:dyDescent="0.3">
      <c r="A64" s="124" t="s">
        <v>231</v>
      </c>
      <c r="B64" s="152">
        <v>93</v>
      </c>
      <c r="C64" s="150">
        <v>22058580</v>
      </c>
      <c r="D64" s="152">
        <v>67</v>
      </c>
      <c r="E64" s="128">
        <v>1.8066116593862913E-3</v>
      </c>
      <c r="F64" s="150">
        <v>6671394</v>
      </c>
      <c r="G64" s="128">
        <v>1.0045688069548913E-3</v>
      </c>
      <c r="H64" s="131">
        <v>0.72043010752688175</v>
      </c>
      <c r="I64" s="124"/>
      <c r="J64" s="124"/>
      <c r="K64" s="124"/>
      <c r="L64" s="124"/>
      <c r="M64" s="124"/>
      <c r="N64" s="124"/>
      <c r="O64" s="124"/>
      <c r="P64" s="124"/>
      <c r="Q64" s="124"/>
      <c r="R64" s="124"/>
      <c r="S64" s="124"/>
      <c r="T64" s="124"/>
      <c r="U64" s="124"/>
      <c r="V64" s="124"/>
      <c r="W64" s="124"/>
      <c r="X64" s="124"/>
      <c r="Y64" s="124"/>
      <c r="Z64" s="124"/>
      <c r="AA64" s="124"/>
      <c r="AB64" s="124"/>
      <c r="AC64" s="124"/>
      <c r="AD64" s="124"/>
    </row>
    <row r="65" spans="1:30" x14ac:dyDescent="0.3">
      <c r="A65" s="124" t="s">
        <v>232</v>
      </c>
      <c r="B65" s="152">
        <v>189</v>
      </c>
      <c r="C65" s="150">
        <v>73010683</v>
      </c>
      <c r="D65" s="152">
        <v>101</v>
      </c>
      <c r="E65" s="128">
        <v>2.7233996656420211E-3</v>
      </c>
      <c r="F65" s="150">
        <v>23217406</v>
      </c>
      <c r="G65" s="128">
        <v>3.4960432326448317E-3</v>
      </c>
      <c r="H65" s="131">
        <v>0.53439153439153442</v>
      </c>
      <c r="I65" s="124"/>
      <c r="J65" s="124"/>
      <c r="K65" s="124"/>
      <c r="L65" s="124"/>
      <c r="M65" s="124"/>
      <c r="N65" s="124"/>
      <c r="O65" s="124"/>
      <c r="P65" s="124"/>
      <c r="Q65" s="124"/>
      <c r="R65" s="124"/>
      <c r="S65" s="124"/>
      <c r="T65" s="124"/>
      <c r="U65" s="124"/>
      <c r="V65" s="124"/>
      <c r="W65" s="124"/>
      <c r="X65" s="124"/>
      <c r="Y65" s="124"/>
      <c r="Z65" s="124"/>
      <c r="AA65" s="124"/>
      <c r="AB65" s="124"/>
      <c r="AC65" s="124"/>
      <c r="AD65" s="124"/>
    </row>
    <row r="66" spans="1:30" x14ac:dyDescent="0.3">
      <c r="A66" s="124" t="s">
        <v>233</v>
      </c>
      <c r="B66" s="152">
        <v>14</v>
      </c>
      <c r="C66" s="150">
        <v>6419400</v>
      </c>
      <c r="D66" s="152">
        <v>6</v>
      </c>
      <c r="E66" s="128">
        <v>1.6178611875101117E-4</v>
      </c>
      <c r="F66" s="150">
        <v>3213100</v>
      </c>
      <c r="G66" s="128">
        <v>4.8382392549844322E-4</v>
      </c>
      <c r="H66" s="131">
        <v>0.42857142857142855</v>
      </c>
      <c r="I66" s="124"/>
      <c r="J66" s="124"/>
      <c r="K66" s="124"/>
      <c r="L66" s="124"/>
      <c r="M66" s="124"/>
      <c r="N66" s="124"/>
      <c r="O66" s="124"/>
      <c r="P66" s="124"/>
      <c r="Q66" s="124"/>
      <c r="R66" s="124"/>
      <c r="S66" s="124"/>
      <c r="T66" s="124"/>
      <c r="U66" s="124"/>
      <c r="V66" s="124"/>
      <c r="W66" s="124"/>
      <c r="X66" s="124"/>
      <c r="Y66" s="124"/>
      <c r="Z66" s="124"/>
      <c r="AA66" s="124"/>
      <c r="AB66" s="124"/>
      <c r="AC66" s="124"/>
      <c r="AD66" s="124"/>
    </row>
    <row r="67" spans="1:30" x14ac:dyDescent="0.3">
      <c r="A67" s="124" t="s">
        <v>234</v>
      </c>
      <c r="B67" s="152">
        <v>77</v>
      </c>
      <c r="C67" s="150">
        <v>69465000</v>
      </c>
      <c r="D67" s="152">
        <v>29</v>
      </c>
      <c r="E67" s="128">
        <v>7.8196624062988726E-4</v>
      </c>
      <c r="F67" s="150">
        <v>34000000</v>
      </c>
      <c r="G67" s="128">
        <v>5.1196705570779218E-3</v>
      </c>
      <c r="H67" s="131">
        <v>0.37662337662337664</v>
      </c>
      <c r="I67" s="124"/>
      <c r="J67" s="124"/>
      <c r="K67" s="124"/>
      <c r="L67" s="124"/>
      <c r="M67" s="124"/>
      <c r="N67" s="124"/>
      <c r="O67" s="124"/>
      <c r="P67" s="124"/>
      <c r="Q67" s="124"/>
      <c r="R67" s="124"/>
      <c r="S67" s="124"/>
      <c r="T67" s="124"/>
      <c r="U67" s="124"/>
      <c r="V67" s="124"/>
      <c r="W67" s="124"/>
      <c r="X67" s="124"/>
      <c r="Y67" s="124"/>
      <c r="Z67" s="124"/>
      <c r="AA67" s="124"/>
      <c r="AB67" s="124"/>
      <c r="AC67" s="124"/>
      <c r="AD67" s="124"/>
    </row>
    <row r="68" spans="1:30" x14ac:dyDescent="0.3">
      <c r="A68" s="124" t="s">
        <v>235</v>
      </c>
      <c r="B68" s="152">
        <v>116</v>
      </c>
      <c r="C68" s="150">
        <v>1049700</v>
      </c>
      <c r="D68" s="152">
        <v>101</v>
      </c>
      <c r="E68" s="128">
        <v>2.7233996656420211E-3</v>
      </c>
      <c r="F68" s="150">
        <v>914300</v>
      </c>
      <c r="G68" s="128">
        <v>1.3767396442165717E-4</v>
      </c>
      <c r="H68" s="131">
        <v>0.87068965517241381</v>
      </c>
      <c r="I68" s="124"/>
      <c r="J68" s="124"/>
      <c r="K68" s="124"/>
      <c r="L68" s="124"/>
      <c r="M68" s="124"/>
      <c r="N68" s="124"/>
      <c r="O68" s="124"/>
      <c r="P68" s="124"/>
      <c r="Q68" s="124"/>
      <c r="R68" s="124"/>
      <c r="S68" s="124"/>
      <c r="T68" s="124"/>
      <c r="U68" s="124"/>
      <c r="V68" s="124"/>
      <c r="W68" s="124"/>
      <c r="X68" s="124"/>
      <c r="Y68" s="124"/>
      <c r="Z68" s="124"/>
      <c r="AA68" s="124"/>
      <c r="AB68" s="124"/>
      <c r="AC68" s="124"/>
      <c r="AD68" s="124"/>
    </row>
    <row r="69" spans="1:30" x14ac:dyDescent="0.3">
      <c r="A69" s="124" t="s">
        <v>236</v>
      </c>
      <c r="B69" s="152">
        <v>119</v>
      </c>
      <c r="C69" s="150">
        <v>19752086</v>
      </c>
      <c r="D69" s="152">
        <v>35</v>
      </c>
      <c r="E69" s="128">
        <v>9.4375235938089848E-4</v>
      </c>
      <c r="F69" s="150">
        <v>6179500</v>
      </c>
      <c r="G69" s="128">
        <v>9.3050012374891228E-4</v>
      </c>
      <c r="H69" s="131">
        <v>0.29411764705882354</v>
      </c>
      <c r="I69" s="124"/>
      <c r="J69" s="124"/>
      <c r="K69" s="124"/>
      <c r="L69" s="124"/>
      <c r="M69" s="124"/>
      <c r="N69" s="124"/>
      <c r="O69" s="124"/>
      <c r="P69" s="124"/>
      <c r="Q69" s="124"/>
      <c r="R69" s="124"/>
      <c r="S69" s="124"/>
      <c r="T69" s="124"/>
      <c r="U69" s="124"/>
      <c r="V69" s="124"/>
      <c r="W69" s="124"/>
      <c r="X69" s="124"/>
      <c r="Y69" s="124"/>
      <c r="Z69" s="124"/>
      <c r="AA69" s="124"/>
      <c r="AB69" s="124"/>
      <c r="AC69" s="124"/>
      <c r="AD69" s="124"/>
    </row>
    <row r="70" spans="1:30" x14ac:dyDescent="0.3">
      <c r="A70" s="124" t="s">
        <v>237</v>
      </c>
      <c r="B70" s="152">
        <v>1941</v>
      </c>
      <c r="C70" s="150">
        <v>16254775</v>
      </c>
      <c r="D70" s="152">
        <v>1465</v>
      </c>
      <c r="E70" s="128">
        <v>3.9502777328371895E-2</v>
      </c>
      <c r="F70" s="150">
        <v>12396800</v>
      </c>
      <c r="G70" s="128">
        <v>1.8666921165289287E-3</v>
      </c>
      <c r="H70" s="131">
        <v>0.75476558475012878</v>
      </c>
      <c r="I70" s="124"/>
      <c r="J70" s="124"/>
      <c r="K70" s="124"/>
      <c r="L70" s="124"/>
      <c r="M70" s="124"/>
      <c r="N70" s="124"/>
      <c r="O70" s="124"/>
      <c r="P70" s="124"/>
      <c r="Q70" s="124"/>
      <c r="R70" s="124"/>
      <c r="S70" s="124"/>
      <c r="T70" s="124"/>
      <c r="U70" s="124"/>
      <c r="V70" s="124"/>
      <c r="W70" s="124"/>
      <c r="X70" s="124"/>
      <c r="Y70" s="124"/>
      <c r="Z70" s="124"/>
      <c r="AA70" s="124"/>
      <c r="AB70" s="124"/>
      <c r="AC70" s="124"/>
      <c r="AD70" s="124"/>
    </row>
    <row r="71" spans="1:30" x14ac:dyDescent="0.3">
      <c r="A71" s="124" t="s">
        <v>238</v>
      </c>
      <c r="B71" s="152">
        <v>1436</v>
      </c>
      <c r="C71" s="150">
        <v>234353420</v>
      </c>
      <c r="D71" s="152">
        <v>637</v>
      </c>
      <c r="E71" s="128">
        <v>1.7176292940732352E-2</v>
      </c>
      <c r="F71" s="150">
        <v>116678673</v>
      </c>
      <c r="G71" s="128">
        <v>1.7569304905794784E-2</v>
      </c>
      <c r="H71" s="131">
        <v>0.44359331476323122</v>
      </c>
      <c r="I71" s="124"/>
      <c r="J71" s="124"/>
      <c r="K71" s="124"/>
      <c r="L71" s="124"/>
      <c r="M71" s="124"/>
      <c r="N71" s="124"/>
      <c r="O71" s="124"/>
      <c r="P71" s="124"/>
      <c r="Q71" s="124"/>
      <c r="R71" s="124"/>
      <c r="S71" s="124"/>
      <c r="T71" s="124"/>
      <c r="U71" s="124"/>
      <c r="V71" s="124"/>
      <c r="W71" s="124"/>
      <c r="X71" s="124"/>
      <c r="Y71" s="124"/>
      <c r="Z71" s="124"/>
      <c r="AA71" s="124"/>
      <c r="AB71" s="124"/>
      <c r="AC71" s="124"/>
      <c r="AD71" s="124"/>
    </row>
    <row r="72" spans="1:30" x14ac:dyDescent="0.3">
      <c r="A72" s="124" t="s">
        <v>239</v>
      </c>
      <c r="B72" s="152">
        <v>31</v>
      </c>
      <c r="C72" s="150">
        <v>38101600</v>
      </c>
      <c r="D72" s="152">
        <v>16</v>
      </c>
      <c r="E72" s="128">
        <v>4.3142965000269646E-4</v>
      </c>
      <c r="F72" s="150">
        <v>19999200</v>
      </c>
      <c r="G72" s="128">
        <v>3.0114504530915518E-3</v>
      </c>
      <c r="H72" s="131">
        <v>0.5161290322580645</v>
      </c>
      <c r="I72" s="124"/>
      <c r="J72" s="124"/>
      <c r="K72" s="124"/>
      <c r="L72" s="124"/>
      <c r="M72" s="124"/>
      <c r="N72" s="124"/>
      <c r="O72" s="124"/>
      <c r="P72" s="124"/>
      <c r="Q72" s="124"/>
      <c r="R72" s="124"/>
      <c r="S72" s="124"/>
      <c r="T72" s="124"/>
      <c r="U72" s="124"/>
      <c r="V72" s="124"/>
      <c r="W72" s="124"/>
      <c r="X72" s="124"/>
      <c r="Y72" s="124"/>
      <c r="Z72" s="124"/>
      <c r="AA72" s="124"/>
      <c r="AB72" s="124"/>
      <c r="AC72" s="124"/>
      <c r="AD72" s="124"/>
    </row>
    <row r="73" spans="1:30" x14ac:dyDescent="0.3">
      <c r="A73" s="124" t="s">
        <v>240</v>
      </c>
      <c r="B73" s="152">
        <v>29</v>
      </c>
      <c r="C73" s="150">
        <v>20968400</v>
      </c>
      <c r="D73" s="152">
        <v>12</v>
      </c>
      <c r="E73" s="128">
        <v>3.2357223750202233E-4</v>
      </c>
      <c r="F73" s="150">
        <v>8443500</v>
      </c>
      <c r="G73" s="128">
        <v>1.2714099514319831E-3</v>
      </c>
      <c r="H73" s="131">
        <v>0.41379310344827586</v>
      </c>
      <c r="I73" s="124"/>
      <c r="J73" s="124"/>
      <c r="K73" s="124"/>
      <c r="L73" s="124"/>
      <c r="M73" s="124"/>
      <c r="N73" s="124"/>
      <c r="O73" s="124"/>
      <c r="P73" s="124"/>
      <c r="Q73" s="124"/>
      <c r="R73" s="124"/>
      <c r="S73" s="124"/>
      <c r="T73" s="124"/>
      <c r="U73" s="124"/>
      <c r="V73" s="124"/>
      <c r="W73" s="124"/>
      <c r="X73" s="124"/>
      <c r="Y73" s="124"/>
      <c r="Z73" s="124"/>
      <c r="AA73" s="124"/>
      <c r="AB73" s="124"/>
      <c r="AC73" s="124"/>
      <c r="AD73" s="124"/>
    </row>
    <row r="74" spans="1:30" x14ac:dyDescent="0.3">
      <c r="A74" s="124" t="s">
        <v>241</v>
      </c>
      <c r="B74" s="152">
        <v>161</v>
      </c>
      <c r="C74" s="150">
        <v>380952500</v>
      </c>
      <c r="D74" s="152">
        <v>45</v>
      </c>
      <c r="E74" s="128">
        <v>1.2133958906325837E-3</v>
      </c>
      <c r="F74" s="150">
        <v>92521300</v>
      </c>
      <c r="G74" s="128">
        <v>1.3931722809193338E-2</v>
      </c>
      <c r="H74" s="131">
        <v>0.27950310559006208</v>
      </c>
      <c r="I74" s="124"/>
      <c r="J74" s="124"/>
      <c r="K74" s="124"/>
      <c r="L74" s="124"/>
      <c r="M74" s="124"/>
      <c r="N74" s="124"/>
      <c r="O74" s="124"/>
      <c r="P74" s="124"/>
      <c r="Q74" s="124"/>
      <c r="R74" s="124"/>
      <c r="S74" s="124"/>
      <c r="T74" s="124"/>
      <c r="U74" s="124"/>
      <c r="V74" s="124"/>
      <c r="W74" s="124"/>
      <c r="X74" s="124"/>
      <c r="Y74" s="124"/>
      <c r="Z74" s="124"/>
      <c r="AA74" s="124"/>
      <c r="AB74" s="124"/>
      <c r="AC74" s="124"/>
      <c r="AD74" s="124"/>
    </row>
    <row r="75" spans="1:30" x14ac:dyDescent="0.3">
      <c r="A75" s="124" t="s">
        <v>242</v>
      </c>
      <c r="B75" s="152">
        <v>10</v>
      </c>
      <c r="C75" s="150">
        <v>19579500</v>
      </c>
      <c r="D75" s="152">
        <v>6</v>
      </c>
      <c r="E75" s="128">
        <v>1.6178611875101117E-4</v>
      </c>
      <c r="F75" s="150">
        <v>7313500</v>
      </c>
      <c r="G75" s="128">
        <v>1.1012561946820406E-3</v>
      </c>
      <c r="H75" s="131">
        <v>0.6</v>
      </c>
      <c r="I75" s="124"/>
      <c r="J75" s="124"/>
      <c r="K75" s="124"/>
      <c r="L75" s="124"/>
      <c r="M75" s="124"/>
      <c r="N75" s="124"/>
      <c r="O75" s="124"/>
      <c r="P75" s="124"/>
      <c r="Q75" s="124"/>
      <c r="R75" s="124"/>
      <c r="S75" s="124"/>
      <c r="T75" s="124"/>
      <c r="U75" s="124"/>
      <c r="V75" s="124"/>
      <c r="W75" s="124"/>
      <c r="X75" s="124"/>
      <c r="Y75" s="124"/>
      <c r="Z75" s="124"/>
      <c r="AA75" s="124"/>
      <c r="AB75" s="124"/>
      <c r="AC75" s="124"/>
      <c r="AD75" s="124"/>
    </row>
    <row r="76" spans="1:30" x14ac:dyDescent="0.3">
      <c r="A76" s="124" t="s">
        <v>243</v>
      </c>
      <c r="B76" s="152">
        <v>9383</v>
      </c>
      <c r="C76" s="150">
        <v>10094276845</v>
      </c>
      <c r="D76" s="152">
        <v>4306</v>
      </c>
      <c r="E76" s="128">
        <v>0.11610850455697568</v>
      </c>
      <c r="F76" s="150">
        <v>4034589507</v>
      </c>
      <c r="G76" s="128">
        <v>0.60752262084951258</v>
      </c>
      <c r="H76" s="131">
        <v>0.45891505914952574</v>
      </c>
      <c r="I76" s="124"/>
      <c r="J76" s="124"/>
      <c r="K76" s="124"/>
      <c r="L76" s="124"/>
      <c r="M76" s="124"/>
      <c r="N76" s="124"/>
      <c r="O76" s="124"/>
      <c r="P76" s="124"/>
      <c r="Q76" s="124"/>
      <c r="R76" s="124"/>
      <c r="S76" s="124"/>
      <c r="T76" s="124"/>
      <c r="U76" s="124"/>
      <c r="V76" s="124"/>
      <c r="W76" s="124"/>
      <c r="X76" s="124"/>
      <c r="Y76" s="124"/>
      <c r="Z76" s="124"/>
      <c r="AA76" s="124"/>
      <c r="AB76" s="124"/>
      <c r="AC76" s="124"/>
      <c r="AD76" s="124"/>
    </row>
    <row r="77" spans="1:30" x14ac:dyDescent="0.3">
      <c r="A77" s="124" t="s">
        <v>244</v>
      </c>
      <c r="B77" s="152">
        <v>1112</v>
      </c>
      <c r="C77" s="150">
        <v>145075537</v>
      </c>
      <c r="D77" s="152">
        <v>399</v>
      </c>
      <c r="E77" s="128">
        <v>1.0758776896942242E-2</v>
      </c>
      <c r="F77" s="150">
        <v>59054371</v>
      </c>
      <c r="G77" s="128">
        <v>8.8923213081016552E-3</v>
      </c>
      <c r="H77" s="131">
        <v>0.35881294964028776</v>
      </c>
      <c r="I77" s="124"/>
      <c r="J77" s="124"/>
      <c r="K77" s="124"/>
      <c r="L77" s="124"/>
      <c r="M77" s="124"/>
      <c r="N77" s="124"/>
      <c r="O77" s="124"/>
      <c r="P77" s="124"/>
      <c r="Q77" s="124"/>
      <c r="R77" s="124"/>
      <c r="S77" s="124"/>
      <c r="T77" s="124"/>
      <c r="U77" s="124"/>
      <c r="V77" s="124"/>
      <c r="W77" s="124"/>
      <c r="X77" s="124"/>
      <c r="Y77" s="124"/>
      <c r="Z77" s="124"/>
      <c r="AA77" s="124"/>
      <c r="AB77" s="124"/>
      <c r="AC77" s="124"/>
      <c r="AD77" s="124"/>
    </row>
    <row r="78" spans="1:30" x14ac:dyDescent="0.3">
      <c r="A78" s="124" t="s">
        <v>245</v>
      </c>
      <c r="B78" s="152">
        <v>54</v>
      </c>
      <c r="C78" s="150">
        <v>44706382</v>
      </c>
      <c r="D78" s="152">
        <v>8</v>
      </c>
      <c r="E78" s="128">
        <v>2.1571482500134823E-4</v>
      </c>
      <c r="F78" s="150">
        <v>7461582</v>
      </c>
      <c r="G78" s="128">
        <v>1.1235541669006644E-3</v>
      </c>
      <c r="H78" s="131">
        <v>0.14814814814814814</v>
      </c>
      <c r="I78" s="124"/>
      <c r="J78" s="124"/>
      <c r="K78" s="124"/>
      <c r="L78" s="124"/>
      <c r="M78" s="124"/>
      <c r="N78" s="124"/>
      <c r="O78" s="124"/>
      <c r="P78" s="124"/>
      <c r="Q78" s="124"/>
      <c r="R78" s="124"/>
      <c r="S78" s="124"/>
      <c r="T78" s="124"/>
      <c r="U78" s="124"/>
      <c r="V78" s="124"/>
      <c r="W78" s="124"/>
      <c r="X78" s="124"/>
      <c r="Y78" s="124"/>
      <c r="Z78" s="124"/>
      <c r="AA78" s="124"/>
      <c r="AB78" s="124"/>
      <c r="AC78" s="124"/>
      <c r="AD78" s="124"/>
    </row>
    <row r="79" spans="1:30" x14ac:dyDescent="0.3">
      <c r="A79" s="124" t="s">
        <v>246</v>
      </c>
      <c r="B79" s="152">
        <v>152</v>
      </c>
      <c r="C79" s="150">
        <v>274153187</v>
      </c>
      <c r="D79" s="152">
        <v>80</v>
      </c>
      <c r="E79" s="128">
        <v>2.1571482500134824E-3</v>
      </c>
      <c r="F79" s="150">
        <v>148904000</v>
      </c>
      <c r="G79" s="128">
        <v>2.2421747783268553E-2</v>
      </c>
      <c r="H79" s="131">
        <v>0.52631578947368418</v>
      </c>
      <c r="I79" s="124"/>
      <c r="J79" s="124"/>
      <c r="K79" s="124"/>
      <c r="L79" s="124"/>
      <c r="M79" s="124"/>
      <c r="N79" s="124"/>
      <c r="O79" s="124"/>
      <c r="P79" s="124"/>
      <c r="Q79" s="124"/>
      <c r="R79" s="124"/>
      <c r="S79" s="124"/>
      <c r="T79" s="124"/>
      <c r="U79" s="124"/>
      <c r="V79" s="124"/>
      <c r="W79" s="124"/>
      <c r="X79" s="124"/>
      <c r="Y79" s="124"/>
      <c r="Z79" s="124"/>
      <c r="AA79" s="124"/>
      <c r="AB79" s="124"/>
      <c r="AC79" s="124"/>
      <c r="AD79" s="124"/>
    </row>
    <row r="80" spans="1:30" x14ac:dyDescent="0.3">
      <c r="A80" s="124" t="s">
        <v>247</v>
      </c>
      <c r="B80" s="152">
        <v>2101</v>
      </c>
      <c r="C80" s="150">
        <v>52904941</v>
      </c>
      <c r="D80" s="152">
        <v>1430</v>
      </c>
      <c r="E80" s="128">
        <v>3.8559024968990996E-2</v>
      </c>
      <c r="F80" s="150">
        <v>24499870</v>
      </c>
      <c r="G80" s="128">
        <v>3.6891547968010783E-3</v>
      </c>
      <c r="H80" s="131">
        <v>0.68062827225130895</v>
      </c>
      <c r="I80" s="124"/>
      <c r="J80" s="124"/>
      <c r="K80" s="124"/>
      <c r="L80" s="124"/>
      <c r="M80" s="124"/>
      <c r="N80" s="124"/>
      <c r="O80" s="124"/>
      <c r="P80" s="124"/>
      <c r="Q80" s="124"/>
      <c r="R80" s="124"/>
      <c r="S80" s="124"/>
      <c r="T80" s="124"/>
      <c r="U80" s="124"/>
      <c r="V80" s="124"/>
      <c r="W80" s="124"/>
      <c r="X80" s="124"/>
      <c r="Y80" s="124"/>
      <c r="Z80" s="124"/>
      <c r="AA80" s="124"/>
      <c r="AB80" s="124"/>
      <c r="AC80" s="124"/>
      <c r="AD80" s="124"/>
    </row>
    <row r="81" spans="1:30" x14ac:dyDescent="0.3">
      <c r="A81" s="124" t="s">
        <v>248</v>
      </c>
      <c r="B81" s="152">
        <v>56</v>
      </c>
      <c r="C81" s="150">
        <v>310088923</v>
      </c>
      <c r="D81" s="152">
        <v>27</v>
      </c>
      <c r="E81" s="128">
        <v>7.2803753437955022E-4</v>
      </c>
      <c r="F81" s="150">
        <v>137372023</v>
      </c>
      <c r="G81" s="128">
        <v>2.0685279456450913E-2</v>
      </c>
      <c r="H81" s="131">
        <v>0.48214285714285715</v>
      </c>
      <c r="I81" s="124"/>
      <c r="J81" s="124"/>
      <c r="K81" s="124"/>
      <c r="L81" s="124"/>
      <c r="M81" s="124"/>
      <c r="N81" s="124"/>
      <c r="O81" s="124"/>
      <c r="P81" s="124"/>
      <c r="Q81" s="124"/>
      <c r="R81" s="124"/>
      <c r="S81" s="124"/>
      <c r="T81" s="124"/>
      <c r="U81" s="124"/>
      <c r="V81" s="124"/>
      <c r="W81" s="124"/>
      <c r="X81" s="124"/>
      <c r="Y81" s="124"/>
      <c r="Z81" s="124"/>
      <c r="AA81" s="124"/>
      <c r="AB81" s="124"/>
      <c r="AC81" s="124"/>
      <c r="AD81" s="124"/>
    </row>
    <row r="82" spans="1:30" x14ac:dyDescent="0.3">
      <c r="A82" s="124" t="s">
        <v>249</v>
      </c>
      <c r="B82" s="152">
        <v>42</v>
      </c>
      <c r="C82" s="150">
        <v>341939758</v>
      </c>
      <c r="D82" s="152">
        <v>14</v>
      </c>
      <c r="E82" s="128">
        <v>3.7750094375235937E-4</v>
      </c>
      <c r="F82" s="150">
        <v>79774398</v>
      </c>
      <c r="G82" s="128">
        <v>1.2012312842623996E-2</v>
      </c>
      <c r="H82" s="131">
        <v>0.33333333333333331</v>
      </c>
      <c r="I82" s="124"/>
      <c r="J82" s="124"/>
      <c r="K82" s="124"/>
      <c r="L82" s="124"/>
      <c r="M82" s="124"/>
      <c r="N82" s="124"/>
      <c r="O82" s="124"/>
      <c r="P82" s="124"/>
      <c r="Q82" s="124"/>
      <c r="R82" s="124"/>
      <c r="S82" s="124"/>
      <c r="T82" s="124"/>
      <c r="U82" s="124"/>
      <c r="V82" s="124"/>
      <c r="W82" s="124"/>
      <c r="X82" s="124"/>
      <c r="Y82" s="124"/>
      <c r="Z82" s="124"/>
      <c r="AA82" s="124"/>
      <c r="AB82" s="124"/>
      <c r="AC82" s="124"/>
      <c r="AD82" s="124"/>
    </row>
    <row r="83" spans="1:30" x14ac:dyDescent="0.3">
      <c r="A83" s="124" t="s">
        <v>250</v>
      </c>
      <c r="B83" s="152">
        <v>60</v>
      </c>
      <c r="C83" s="150">
        <v>4863871</v>
      </c>
      <c r="D83" s="152">
        <v>49</v>
      </c>
      <c r="E83" s="128">
        <v>1.3212533031332577E-3</v>
      </c>
      <c r="F83" s="150">
        <v>3752450</v>
      </c>
      <c r="G83" s="128">
        <v>5.6503846417373669E-4</v>
      </c>
      <c r="H83" s="131">
        <v>0.81666666666666665</v>
      </c>
      <c r="I83" s="124"/>
      <c r="J83" s="124"/>
      <c r="K83" s="124"/>
      <c r="L83" s="124"/>
      <c r="M83" s="124"/>
      <c r="N83" s="124"/>
      <c r="O83" s="124"/>
      <c r="P83" s="124"/>
      <c r="Q83" s="124"/>
      <c r="R83" s="124"/>
      <c r="S83" s="124"/>
      <c r="T83" s="124"/>
      <c r="U83" s="124"/>
      <c r="V83" s="124"/>
      <c r="W83" s="124"/>
      <c r="X83" s="124"/>
      <c r="Y83" s="124"/>
      <c r="Z83" s="124"/>
      <c r="AA83" s="124"/>
      <c r="AB83" s="124"/>
      <c r="AC83" s="124"/>
      <c r="AD83" s="124"/>
    </row>
    <row r="84" spans="1:30" x14ac:dyDescent="0.3">
      <c r="A84" s="124" t="s">
        <v>251</v>
      </c>
      <c r="B84" s="152">
        <v>308</v>
      </c>
      <c r="C84" s="150">
        <v>23980522</v>
      </c>
      <c r="D84" s="152">
        <v>119</v>
      </c>
      <c r="E84" s="128">
        <v>3.2087580218950547E-3</v>
      </c>
      <c r="F84" s="150">
        <v>10495809</v>
      </c>
      <c r="G84" s="128">
        <v>1.5804436561768665E-3</v>
      </c>
      <c r="H84" s="131">
        <v>0.38636363636363635</v>
      </c>
      <c r="I84" s="124"/>
      <c r="J84" s="124"/>
      <c r="K84" s="124"/>
      <c r="L84" s="124"/>
      <c r="M84" s="124"/>
      <c r="N84" s="124"/>
      <c r="O84" s="124"/>
      <c r="P84" s="124"/>
      <c r="Q84" s="124"/>
      <c r="R84" s="124"/>
      <c r="S84" s="124"/>
      <c r="T84" s="124"/>
      <c r="U84" s="124"/>
      <c r="V84" s="124"/>
      <c r="W84" s="124"/>
      <c r="X84" s="124"/>
      <c r="Y84" s="124"/>
      <c r="Z84" s="124"/>
      <c r="AA84" s="124"/>
      <c r="AB84" s="124"/>
      <c r="AC84" s="124"/>
      <c r="AD84" s="124"/>
    </row>
    <row r="85" spans="1:30" x14ac:dyDescent="0.3">
      <c r="A85" s="124" t="s">
        <v>252</v>
      </c>
      <c r="B85" s="152">
        <v>636</v>
      </c>
      <c r="C85" s="150">
        <v>39041776</v>
      </c>
      <c r="D85" s="152">
        <v>366</v>
      </c>
      <c r="E85" s="128">
        <v>9.8689532438116807E-3</v>
      </c>
      <c r="F85" s="150">
        <v>22550500</v>
      </c>
      <c r="G85" s="128">
        <v>3.3956214969819314E-3</v>
      </c>
      <c r="H85" s="131">
        <v>0.57547169811320753</v>
      </c>
      <c r="I85" s="124"/>
      <c r="J85" s="124"/>
      <c r="K85" s="124"/>
      <c r="L85" s="124"/>
      <c r="M85" s="124"/>
      <c r="N85" s="124"/>
      <c r="O85" s="124"/>
      <c r="P85" s="124"/>
      <c r="Q85" s="124"/>
      <c r="R85" s="124"/>
      <c r="S85" s="124"/>
      <c r="T85" s="124"/>
      <c r="U85" s="124"/>
      <c r="V85" s="124"/>
      <c r="W85" s="124"/>
      <c r="X85" s="124"/>
      <c r="Y85" s="124"/>
      <c r="Z85" s="124"/>
      <c r="AA85" s="124"/>
      <c r="AB85" s="124"/>
      <c r="AC85" s="124"/>
      <c r="AD85" s="124"/>
    </row>
    <row r="86" spans="1:30" x14ac:dyDescent="0.3">
      <c r="A86" s="124" t="s">
        <v>253</v>
      </c>
      <c r="B86" s="152">
        <v>142</v>
      </c>
      <c r="C86" s="150">
        <v>28595400</v>
      </c>
      <c r="D86" s="152">
        <v>64</v>
      </c>
      <c r="E86" s="128">
        <v>1.7257186000107858E-3</v>
      </c>
      <c r="F86" s="150">
        <v>12502100</v>
      </c>
      <c r="G86" s="128">
        <v>1.8825480374012908E-3</v>
      </c>
      <c r="H86" s="131">
        <v>0.45070422535211269</v>
      </c>
      <c r="I86" s="124"/>
      <c r="J86" s="124"/>
      <c r="K86" s="124"/>
      <c r="L86" s="124"/>
      <c r="M86" s="124"/>
      <c r="N86" s="124"/>
      <c r="O86" s="124"/>
      <c r="P86" s="124"/>
      <c r="Q86" s="124"/>
      <c r="R86" s="124"/>
      <c r="S86" s="124"/>
      <c r="T86" s="124"/>
      <c r="U86" s="124"/>
      <c r="V86" s="124"/>
      <c r="W86" s="124"/>
      <c r="X86" s="124"/>
      <c r="Y86" s="124"/>
      <c r="Z86" s="124"/>
      <c r="AA86" s="124"/>
      <c r="AB86" s="124"/>
      <c r="AC86" s="124"/>
      <c r="AD86" s="124"/>
    </row>
    <row r="87" spans="1:30" x14ac:dyDescent="0.3">
      <c r="A87" s="124" t="s">
        <v>254</v>
      </c>
      <c r="B87" s="152">
        <v>117</v>
      </c>
      <c r="C87" s="150">
        <v>241398800</v>
      </c>
      <c r="D87" s="152">
        <v>57</v>
      </c>
      <c r="E87" s="128">
        <v>1.5369681281346061E-3</v>
      </c>
      <c r="F87" s="150">
        <v>114028100</v>
      </c>
      <c r="G87" s="128">
        <v>1.7170185477927556E-2</v>
      </c>
      <c r="H87" s="131">
        <v>0.48717948717948717</v>
      </c>
      <c r="I87" s="124"/>
      <c r="J87" s="124"/>
      <c r="K87" s="124"/>
      <c r="L87" s="124"/>
      <c r="M87" s="124"/>
      <c r="N87" s="124"/>
      <c r="O87" s="124"/>
      <c r="P87" s="124"/>
      <c r="Q87" s="124"/>
      <c r="R87" s="124"/>
      <c r="S87" s="124"/>
      <c r="T87" s="124"/>
      <c r="U87" s="124"/>
      <c r="V87" s="124"/>
      <c r="W87" s="124"/>
      <c r="X87" s="124"/>
      <c r="Y87" s="124"/>
      <c r="Z87" s="124"/>
      <c r="AA87" s="124"/>
      <c r="AB87" s="124"/>
      <c r="AC87" s="124"/>
      <c r="AD87" s="124"/>
    </row>
    <row r="88" spans="1:30" x14ac:dyDescent="0.3">
      <c r="A88" s="124" t="s">
        <v>255</v>
      </c>
      <c r="B88" s="152">
        <v>767</v>
      </c>
      <c r="C88" s="150">
        <v>6543950</v>
      </c>
      <c r="D88" s="152">
        <v>352</v>
      </c>
      <c r="E88" s="128">
        <v>9.4914523000593221E-3</v>
      </c>
      <c r="F88" s="150">
        <v>3141300</v>
      </c>
      <c r="G88" s="128">
        <v>4.7301238591026103E-4</v>
      </c>
      <c r="H88" s="131">
        <v>0.45893089960886568</v>
      </c>
      <c r="I88" s="124"/>
      <c r="J88" s="124"/>
      <c r="K88" s="124"/>
      <c r="L88" s="124"/>
      <c r="M88" s="124"/>
      <c r="N88" s="124"/>
      <c r="O88" s="124"/>
      <c r="P88" s="124"/>
      <c r="Q88" s="124"/>
      <c r="R88" s="124"/>
      <c r="S88" s="124"/>
      <c r="T88" s="124"/>
      <c r="U88" s="124"/>
      <c r="V88" s="124"/>
      <c r="W88" s="124"/>
      <c r="X88" s="124"/>
      <c r="Y88" s="124"/>
      <c r="Z88" s="124"/>
      <c r="AA88" s="124"/>
      <c r="AB88" s="124"/>
      <c r="AC88" s="124"/>
      <c r="AD88" s="124"/>
    </row>
    <row r="89" spans="1:30" x14ac:dyDescent="0.3">
      <c r="A89" s="124" t="s">
        <v>256</v>
      </c>
      <c r="B89" s="152">
        <v>13139</v>
      </c>
      <c r="C89" s="150">
        <v>597771982</v>
      </c>
      <c r="D89" s="152">
        <v>7388</v>
      </c>
      <c r="E89" s="128">
        <v>0.19921264088874507</v>
      </c>
      <c r="F89" s="150">
        <v>322969766</v>
      </c>
      <c r="G89" s="128">
        <v>4.8632317700486649E-2</v>
      </c>
      <c r="H89" s="131">
        <v>0.56229545627521116</v>
      </c>
      <c r="I89" s="124"/>
      <c r="J89" s="124"/>
      <c r="K89" s="124"/>
      <c r="L89" s="124"/>
      <c r="M89" s="124"/>
      <c r="N89" s="124"/>
      <c r="O89" s="124"/>
      <c r="P89" s="124"/>
      <c r="Q89" s="124"/>
      <c r="R89" s="124"/>
      <c r="S89" s="124"/>
      <c r="T89" s="124"/>
      <c r="U89" s="124"/>
      <c r="V89" s="124"/>
      <c r="W89" s="124"/>
      <c r="X89" s="124"/>
      <c r="Y89" s="124"/>
      <c r="Z89" s="124"/>
      <c r="AA89" s="124"/>
      <c r="AB89" s="124"/>
      <c r="AC89" s="124"/>
      <c r="AD89" s="124"/>
    </row>
    <row r="90" spans="1:30" x14ac:dyDescent="0.3">
      <c r="A90" s="124" t="s">
        <v>257</v>
      </c>
      <c r="B90" s="152">
        <v>1065</v>
      </c>
      <c r="C90" s="150">
        <v>1519707324</v>
      </c>
      <c r="D90" s="152">
        <v>586</v>
      </c>
      <c r="E90" s="128">
        <v>1.5801110931348755E-2</v>
      </c>
      <c r="F90" s="150">
        <v>780772999</v>
      </c>
      <c r="G90" s="128">
        <v>0.11756766278652146</v>
      </c>
      <c r="H90" s="131">
        <v>0.55023474178403753</v>
      </c>
      <c r="I90" s="124"/>
      <c r="J90" s="124"/>
      <c r="K90" s="124"/>
      <c r="L90" s="124"/>
      <c r="M90" s="124"/>
      <c r="N90" s="124"/>
      <c r="O90" s="124"/>
      <c r="P90" s="124"/>
      <c r="Q90" s="124"/>
      <c r="R90" s="124"/>
      <c r="S90" s="124"/>
      <c r="T90" s="124"/>
      <c r="U90" s="124"/>
      <c r="V90" s="124"/>
      <c r="W90" s="124"/>
      <c r="X90" s="124"/>
      <c r="Y90" s="124"/>
      <c r="Z90" s="124"/>
      <c r="AA90" s="124"/>
      <c r="AB90" s="124"/>
      <c r="AC90" s="124"/>
      <c r="AD90" s="124"/>
    </row>
    <row r="91" spans="1:30" x14ac:dyDescent="0.3">
      <c r="A91" s="124" t="s">
        <v>258</v>
      </c>
      <c r="B91" s="152">
        <v>716</v>
      </c>
      <c r="C91" s="150">
        <v>27064986</v>
      </c>
      <c r="D91" s="152">
        <v>473</v>
      </c>
      <c r="E91" s="128">
        <v>1.2754139028204714E-2</v>
      </c>
      <c r="F91" s="150">
        <v>17797452</v>
      </c>
      <c r="G91" s="128">
        <v>2.679914441041399E-3</v>
      </c>
      <c r="H91" s="131">
        <v>0.66061452513966479</v>
      </c>
      <c r="I91" s="124"/>
      <c r="J91" s="124"/>
      <c r="K91" s="124"/>
      <c r="L91" s="124"/>
      <c r="M91" s="124"/>
      <c r="N91" s="124"/>
      <c r="O91" s="124"/>
      <c r="P91" s="124"/>
      <c r="Q91" s="124"/>
      <c r="R91" s="124"/>
      <c r="S91" s="124"/>
      <c r="T91" s="124"/>
      <c r="U91" s="124"/>
      <c r="V91" s="124"/>
      <c r="W91" s="124"/>
      <c r="X91" s="124"/>
      <c r="Y91" s="124"/>
      <c r="Z91" s="124"/>
      <c r="AA91" s="124"/>
      <c r="AB91" s="124"/>
      <c r="AC91" s="124"/>
      <c r="AD91" s="124"/>
    </row>
    <row r="92" spans="1:30" x14ac:dyDescent="0.3">
      <c r="A92" s="124" t="s">
        <v>259</v>
      </c>
      <c r="B92" s="152">
        <v>5212</v>
      </c>
      <c r="C92" s="150">
        <v>557136138</v>
      </c>
      <c r="D92" s="152">
        <v>2433</v>
      </c>
      <c r="E92" s="128">
        <v>6.5604271153535024E-2</v>
      </c>
      <c r="F92" s="150">
        <v>179539896</v>
      </c>
      <c r="G92" s="128">
        <v>2.7034856452118592E-2</v>
      </c>
      <c r="H92" s="131">
        <v>0.4668073676132003</v>
      </c>
      <c r="I92" s="124"/>
      <c r="J92" s="124"/>
      <c r="K92" s="124"/>
      <c r="L92" s="124"/>
      <c r="M92" s="124"/>
      <c r="N92" s="124"/>
      <c r="O92" s="124"/>
      <c r="P92" s="124"/>
      <c r="Q92" s="124"/>
      <c r="R92" s="124"/>
      <c r="S92" s="124"/>
      <c r="T92" s="124"/>
      <c r="U92" s="124"/>
      <c r="V92" s="124"/>
      <c r="W92" s="124"/>
      <c r="X92" s="124"/>
      <c r="Y92" s="124"/>
      <c r="Z92" s="124"/>
      <c r="AA92" s="124"/>
      <c r="AB92" s="124"/>
      <c r="AC92" s="124"/>
      <c r="AD92" s="124"/>
    </row>
    <row r="93" spans="1:30" x14ac:dyDescent="0.3">
      <c r="A93" s="124" t="s">
        <v>260</v>
      </c>
      <c r="B93" s="152">
        <v>400</v>
      </c>
      <c r="C93" s="150">
        <v>34937281</v>
      </c>
      <c r="D93" s="152">
        <v>223</v>
      </c>
      <c r="E93" s="128">
        <v>6.0130507469125819E-3</v>
      </c>
      <c r="F93" s="150">
        <v>18760200</v>
      </c>
      <c r="G93" s="128">
        <v>2.8248836348498006E-3</v>
      </c>
      <c r="H93" s="131">
        <v>0.5575</v>
      </c>
      <c r="I93" s="124"/>
      <c r="J93" s="124"/>
      <c r="K93" s="124"/>
      <c r="L93" s="124"/>
      <c r="M93" s="124"/>
      <c r="N93" s="124"/>
      <c r="O93" s="124"/>
      <c r="P93" s="124"/>
      <c r="Q93" s="124"/>
      <c r="R93" s="124"/>
      <c r="S93" s="124"/>
      <c r="T93" s="124"/>
      <c r="U93" s="124"/>
      <c r="V93" s="124"/>
      <c r="W93" s="124"/>
      <c r="X93" s="124"/>
      <c r="Y93" s="124"/>
      <c r="Z93" s="124"/>
      <c r="AA93" s="124"/>
      <c r="AB93" s="124"/>
      <c r="AC93" s="124"/>
      <c r="AD93" s="124"/>
    </row>
    <row r="94" spans="1:30" x14ac:dyDescent="0.3">
      <c r="A94" s="124" t="s">
        <v>261</v>
      </c>
      <c r="B94" s="152">
        <v>152</v>
      </c>
      <c r="C94" s="150">
        <v>1375439</v>
      </c>
      <c r="D94" s="152">
        <v>84</v>
      </c>
      <c r="E94" s="128">
        <v>2.2650056625141564E-3</v>
      </c>
      <c r="F94" s="150">
        <v>792600</v>
      </c>
      <c r="G94" s="128">
        <v>1.1934855539823414E-4</v>
      </c>
      <c r="H94" s="131">
        <v>0.55263157894736847</v>
      </c>
      <c r="I94" s="124"/>
      <c r="J94" s="124"/>
      <c r="K94" s="124"/>
      <c r="L94" s="124"/>
      <c r="M94" s="124"/>
      <c r="N94" s="124"/>
      <c r="O94" s="124"/>
      <c r="P94" s="124"/>
      <c r="Q94" s="124"/>
      <c r="R94" s="124"/>
      <c r="S94" s="124"/>
      <c r="T94" s="124"/>
      <c r="U94" s="124"/>
      <c r="V94" s="124"/>
      <c r="W94" s="124"/>
      <c r="X94" s="124"/>
      <c r="Y94" s="124"/>
      <c r="Z94" s="124"/>
      <c r="AA94" s="124"/>
      <c r="AB94" s="124"/>
      <c r="AC94" s="124"/>
      <c r="AD94" s="124"/>
    </row>
    <row r="95" spans="1:30" x14ac:dyDescent="0.3">
      <c r="A95" s="124" t="s">
        <v>262</v>
      </c>
      <c r="B95" s="152">
        <v>3031</v>
      </c>
      <c r="C95" s="150">
        <v>25699717</v>
      </c>
      <c r="D95" s="152">
        <v>1712</v>
      </c>
      <c r="E95" s="128">
        <v>4.616297255028852E-2</v>
      </c>
      <c r="F95" s="150">
        <v>14504900</v>
      </c>
      <c r="G95" s="128">
        <v>2.1841267489223397E-3</v>
      </c>
      <c r="H95" s="131">
        <v>0.56483008907951171</v>
      </c>
      <c r="I95" s="124"/>
      <c r="J95" s="124"/>
      <c r="K95" s="124"/>
      <c r="L95" s="124"/>
      <c r="M95" s="124"/>
      <c r="N95" s="124"/>
      <c r="O95" s="124"/>
      <c r="P95" s="124"/>
      <c r="Q95" s="124"/>
      <c r="R95" s="124"/>
      <c r="S95" s="124"/>
      <c r="T95" s="124"/>
      <c r="U95" s="124"/>
      <c r="V95" s="124"/>
      <c r="W95" s="124"/>
      <c r="X95" s="124"/>
      <c r="Y95" s="124"/>
      <c r="Z95" s="124"/>
      <c r="AA95" s="124"/>
      <c r="AB95" s="124"/>
      <c r="AC95" s="124"/>
      <c r="AD95" s="124"/>
    </row>
    <row r="96" spans="1:30" x14ac:dyDescent="0.3">
      <c r="A96" s="124" t="s">
        <v>263</v>
      </c>
      <c r="B96" s="152">
        <v>233</v>
      </c>
      <c r="C96" s="150">
        <v>105029812</v>
      </c>
      <c r="D96" s="152">
        <v>83</v>
      </c>
      <c r="E96" s="128">
        <v>2.2380413093889876E-3</v>
      </c>
      <c r="F96" s="150">
        <v>41570000</v>
      </c>
      <c r="G96" s="128">
        <v>6.2595501487567413E-3</v>
      </c>
      <c r="H96" s="131">
        <v>0.35622317596566522</v>
      </c>
      <c r="I96" s="124"/>
      <c r="J96" s="124"/>
      <c r="K96" s="124"/>
      <c r="L96" s="124"/>
      <c r="M96" s="124"/>
      <c r="N96" s="124"/>
      <c r="O96" s="124"/>
      <c r="P96" s="124"/>
      <c r="Q96" s="124"/>
      <c r="R96" s="124"/>
      <c r="S96" s="124"/>
      <c r="T96" s="124"/>
      <c r="U96" s="124"/>
      <c r="V96" s="124"/>
      <c r="W96" s="124"/>
      <c r="X96" s="124"/>
      <c r="Y96" s="124"/>
      <c r="Z96" s="124"/>
      <c r="AA96" s="124"/>
      <c r="AB96" s="124"/>
      <c r="AC96" s="124"/>
      <c r="AD96" s="124"/>
    </row>
    <row r="97" spans="1:30" x14ac:dyDescent="0.3">
      <c r="A97" s="124" t="s">
        <v>264</v>
      </c>
      <c r="B97" s="152">
        <v>255</v>
      </c>
      <c r="C97" s="150">
        <v>2356900</v>
      </c>
      <c r="D97" s="152">
        <v>139</v>
      </c>
      <c r="E97" s="128">
        <v>3.7480450843984251E-3</v>
      </c>
      <c r="F97" s="150">
        <v>1319100</v>
      </c>
      <c r="G97" s="128">
        <v>1.9862815976004372E-4</v>
      </c>
      <c r="H97" s="131">
        <v>0.54509803921568623</v>
      </c>
      <c r="I97" s="124"/>
      <c r="J97" s="124"/>
      <c r="K97" s="124"/>
      <c r="L97" s="124"/>
      <c r="M97" s="124"/>
      <c r="N97" s="124"/>
      <c r="O97" s="124"/>
      <c r="P97" s="124"/>
      <c r="Q97" s="124"/>
      <c r="R97" s="124"/>
      <c r="S97" s="124"/>
      <c r="T97" s="124"/>
      <c r="U97" s="124"/>
      <c r="V97" s="124"/>
      <c r="W97" s="124"/>
      <c r="X97" s="124"/>
      <c r="Y97" s="124"/>
      <c r="Z97" s="124"/>
      <c r="AA97" s="124"/>
      <c r="AB97" s="124"/>
      <c r="AC97" s="124"/>
      <c r="AD97" s="124"/>
    </row>
    <row r="98" spans="1:30" x14ac:dyDescent="0.3">
      <c r="A98" s="124" t="s">
        <v>265</v>
      </c>
      <c r="B98" s="152">
        <v>17</v>
      </c>
      <c r="C98" s="150">
        <v>12048282</v>
      </c>
      <c r="D98" s="152">
        <v>17</v>
      </c>
      <c r="E98" s="128">
        <v>4.5839400312786498E-4</v>
      </c>
      <c r="F98" s="150">
        <v>10305389</v>
      </c>
      <c r="G98" s="128">
        <v>1.5517704894863142E-3</v>
      </c>
      <c r="H98" s="131">
        <v>1</v>
      </c>
      <c r="I98" s="124"/>
      <c r="J98" s="124"/>
      <c r="K98" s="124"/>
      <c r="L98" s="124"/>
      <c r="M98" s="124"/>
      <c r="N98" s="124"/>
      <c r="O98" s="124"/>
      <c r="P98" s="124"/>
      <c r="Q98" s="124"/>
      <c r="R98" s="124"/>
      <c r="S98" s="124"/>
      <c r="T98" s="124"/>
      <c r="U98" s="124"/>
      <c r="V98" s="124"/>
      <c r="W98" s="124"/>
      <c r="X98" s="124"/>
      <c r="Y98" s="124"/>
      <c r="Z98" s="124"/>
      <c r="AA98" s="124"/>
      <c r="AB98" s="124"/>
      <c r="AC98" s="124"/>
      <c r="AD98" s="124"/>
    </row>
    <row r="99" spans="1:30" x14ac:dyDescent="0.3">
      <c r="A99" s="124" t="s">
        <v>266</v>
      </c>
      <c r="B99" s="152">
        <v>472</v>
      </c>
      <c r="C99" s="150">
        <v>474511376</v>
      </c>
      <c r="D99" s="152">
        <v>164</v>
      </c>
      <c r="E99" s="128">
        <v>4.4221539125276384E-3</v>
      </c>
      <c r="F99" s="150">
        <v>171263425</v>
      </c>
      <c r="G99" s="128">
        <v>2.5788597484612437E-2</v>
      </c>
      <c r="H99" s="131">
        <v>0.34745762711864409</v>
      </c>
      <c r="I99" s="124"/>
      <c r="J99" s="124"/>
      <c r="K99" s="124"/>
      <c r="L99" s="124"/>
      <c r="M99" s="124"/>
      <c r="N99" s="124"/>
      <c r="O99" s="124"/>
      <c r="P99" s="124"/>
      <c r="Q99" s="124"/>
      <c r="R99" s="124"/>
      <c r="S99" s="124"/>
      <c r="T99" s="124"/>
      <c r="U99" s="124"/>
      <c r="V99" s="124"/>
      <c r="W99" s="124"/>
      <c r="X99" s="124"/>
      <c r="Y99" s="124"/>
      <c r="Z99" s="124"/>
      <c r="AA99" s="124"/>
      <c r="AB99" s="124"/>
      <c r="AC99" s="124"/>
      <c r="AD99" s="124"/>
    </row>
    <row r="100" spans="1:30" x14ac:dyDescent="0.3">
      <c r="A100" s="124" t="s">
        <v>267</v>
      </c>
      <c r="B100" s="152">
        <v>117</v>
      </c>
      <c r="C100" s="150">
        <v>7805000</v>
      </c>
      <c r="D100" s="152">
        <v>82</v>
      </c>
      <c r="E100" s="128">
        <v>2.2110769562638192E-3</v>
      </c>
      <c r="F100" s="150">
        <v>5574300</v>
      </c>
      <c r="G100" s="128">
        <v>8.3936998783292523E-4</v>
      </c>
      <c r="H100" s="131">
        <v>0.70085470085470081</v>
      </c>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row>
    <row r="101" spans="1:30" s="20" customFormat="1" x14ac:dyDescent="0.3">
      <c r="A101" s="124" t="s">
        <v>268</v>
      </c>
      <c r="B101" s="152">
        <v>2495</v>
      </c>
      <c r="C101" s="150">
        <v>67077324</v>
      </c>
      <c r="D101" s="152">
        <v>1666</v>
      </c>
      <c r="E101" s="128">
        <v>4.4922612306530767E-2</v>
      </c>
      <c r="F101" s="150">
        <v>43452140</v>
      </c>
      <c r="G101" s="128">
        <v>6.542960052941995E-3</v>
      </c>
      <c r="H101" s="131">
        <v>0.66773547094188379</v>
      </c>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row>
    <row r="102" spans="1:30" s="20" customFormat="1" x14ac:dyDescent="0.3">
      <c r="A102" s="124" t="s">
        <v>269</v>
      </c>
      <c r="B102" s="239">
        <v>64665</v>
      </c>
      <c r="C102" s="240">
        <v>16017778733</v>
      </c>
      <c r="D102" s="239">
        <v>37086</v>
      </c>
      <c r="E102" s="241">
        <v>1</v>
      </c>
      <c r="F102" s="240">
        <v>6641052314</v>
      </c>
      <c r="G102" s="241">
        <v>1</v>
      </c>
      <c r="H102" s="242">
        <v>0.5735096265367664</v>
      </c>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row>
    <row r="103" spans="1:30" s="20" customFormat="1" x14ac:dyDescent="0.3">
      <c r="A103" s="124"/>
      <c r="B103" s="161"/>
      <c r="C103" s="163"/>
      <c r="D103" s="164"/>
      <c r="E103" s="165"/>
      <c r="F103" s="166"/>
      <c r="G103" s="128"/>
      <c r="H103" s="131"/>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row>
    <row r="104" spans="1:30" s="41" customFormat="1" ht="12" x14ac:dyDescent="0.3">
      <c r="A104" s="138" t="s">
        <v>270</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row>
    <row r="105" spans="1:30" s="41" customFormat="1" ht="12" x14ac:dyDescent="0.3">
      <c r="A105" s="138" t="s">
        <v>194</v>
      </c>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row>
    <row r="106" spans="1:30" x14ac:dyDescent="0.3">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row>
    <row r="107" spans="1:30" s="42" customFormat="1" ht="5.0999999999999996" customHeight="1" x14ac:dyDescent="0.3">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row>
    <row r="108" spans="1:30" x14ac:dyDescent="0.3">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row>
    <row r="109" spans="1:30" s="45" customFormat="1" ht="27" x14ac:dyDescent="0.5">
      <c r="A109" s="125" t="s">
        <v>271</v>
      </c>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row>
    <row r="110" spans="1:30" x14ac:dyDescent="0.3">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row>
    <row r="111" spans="1:30" s="39" customFormat="1" ht="18" x14ac:dyDescent="0.35">
      <c r="A111" s="108" t="s">
        <v>272</v>
      </c>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row>
    <row r="112" spans="1:30" x14ac:dyDescent="0.3">
      <c r="A112" s="124" t="s">
        <v>273</v>
      </c>
      <c r="B112" s="124" t="s">
        <v>114</v>
      </c>
      <c r="C112" s="124" t="s">
        <v>52</v>
      </c>
      <c r="D112" s="124" t="s">
        <v>53</v>
      </c>
      <c r="E112" s="124" t="s">
        <v>54</v>
      </c>
      <c r="F112" s="124" t="s">
        <v>55</v>
      </c>
      <c r="G112" s="124" t="s">
        <v>56</v>
      </c>
      <c r="H112" s="124" t="s">
        <v>57</v>
      </c>
      <c r="I112" s="124" t="s">
        <v>58</v>
      </c>
      <c r="J112" s="124" t="s">
        <v>59</v>
      </c>
      <c r="K112" s="124" t="s">
        <v>60</v>
      </c>
      <c r="L112" s="124" t="s">
        <v>61</v>
      </c>
      <c r="M112" s="124" t="s">
        <v>62</v>
      </c>
      <c r="N112" s="124" t="s">
        <v>63</v>
      </c>
      <c r="O112" s="124" t="s">
        <v>64</v>
      </c>
      <c r="P112" s="124" t="s">
        <v>65</v>
      </c>
      <c r="Q112" s="124" t="s">
        <v>66</v>
      </c>
      <c r="R112" s="124" t="s">
        <v>67</v>
      </c>
      <c r="S112" s="124" t="s">
        <v>274</v>
      </c>
      <c r="T112" s="124" t="s">
        <v>69</v>
      </c>
      <c r="U112" s="124" t="s">
        <v>70</v>
      </c>
      <c r="V112" s="124" t="s">
        <v>71</v>
      </c>
      <c r="W112" s="124" t="s">
        <v>72</v>
      </c>
      <c r="X112" s="124" t="s">
        <v>91</v>
      </c>
      <c r="Y112" s="124" t="s">
        <v>74</v>
      </c>
      <c r="Z112" s="124" t="s">
        <v>75</v>
      </c>
      <c r="AA112" s="124" t="s">
        <v>76</v>
      </c>
      <c r="AB112" s="124" t="s">
        <v>77</v>
      </c>
      <c r="AC112" s="124" t="s">
        <v>275</v>
      </c>
      <c r="AD112" s="124" t="s">
        <v>276</v>
      </c>
    </row>
    <row r="113" spans="1:30" x14ac:dyDescent="0.3">
      <c r="A113" s="124" t="s">
        <v>180</v>
      </c>
      <c r="B113" s="124" t="s">
        <v>277</v>
      </c>
      <c r="C113" s="150"/>
      <c r="D113" s="150">
        <v>99631786</v>
      </c>
      <c r="E113" s="150">
        <v>228101341</v>
      </c>
      <c r="F113" s="150">
        <v>151485208</v>
      </c>
      <c r="G113" s="150">
        <v>143400460</v>
      </c>
      <c r="H113" s="150">
        <v>69293120</v>
      </c>
      <c r="I113" s="150">
        <v>111684022</v>
      </c>
      <c r="J113" s="150">
        <v>96844265</v>
      </c>
      <c r="K113" s="150">
        <v>109367021</v>
      </c>
      <c r="L113" s="150">
        <v>141104984</v>
      </c>
      <c r="M113" s="150">
        <v>165422306</v>
      </c>
      <c r="N113" s="150">
        <v>110794133</v>
      </c>
      <c r="O113" s="150">
        <v>91994515</v>
      </c>
      <c r="P113" s="150">
        <v>102003921</v>
      </c>
      <c r="Q113" s="150">
        <v>72132346</v>
      </c>
      <c r="R113" s="150">
        <v>84751737</v>
      </c>
      <c r="S113" s="150">
        <v>76347400</v>
      </c>
      <c r="T113" s="150">
        <v>142211101</v>
      </c>
      <c r="U113" s="150">
        <v>207036870</v>
      </c>
      <c r="V113" s="150">
        <v>206170600</v>
      </c>
      <c r="W113" s="150">
        <v>185606600</v>
      </c>
      <c r="X113" s="150">
        <v>147072100</v>
      </c>
      <c r="Y113" s="150">
        <v>153257100</v>
      </c>
      <c r="Z113" s="150">
        <v>88828200</v>
      </c>
      <c r="AA113" s="150">
        <v>69887700</v>
      </c>
      <c r="AB113" s="150">
        <v>68743300</v>
      </c>
      <c r="AC113" s="150">
        <v>3123172136</v>
      </c>
      <c r="AD113" s="124"/>
    </row>
    <row r="114" spans="1:30" x14ac:dyDescent="0.3">
      <c r="A114" s="124" t="s">
        <v>278</v>
      </c>
      <c r="B114" s="124" t="s">
        <v>277</v>
      </c>
      <c r="C114" s="150">
        <v>13295054</v>
      </c>
      <c r="D114" s="150">
        <v>23081077</v>
      </c>
      <c r="E114" s="150">
        <v>72803879</v>
      </c>
      <c r="F114" s="150">
        <v>43232606</v>
      </c>
      <c r="G114" s="150">
        <v>70729112</v>
      </c>
      <c r="H114" s="150">
        <v>37686066</v>
      </c>
      <c r="I114" s="150">
        <v>57398980</v>
      </c>
      <c r="J114" s="150">
        <v>81897993</v>
      </c>
      <c r="K114" s="150">
        <v>78899464</v>
      </c>
      <c r="L114" s="150">
        <v>72778594</v>
      </c>
      <c r="M114" s="150">
        <v>57031699</v>
      </c>
      <c r="N114" s="150">
        <v>45212350</v>
      </c>
      <c r="O114" s="150">
        <v>59967094</v>
      </c>
      <c r="P114" s="150">
        <v>73796498</v>
      </c>
      <c r="Q114" s="150">
        <v>66081036</v>
      </c>
      <c r="R114" s="150">
        <v>48664334</v>
      </c>
      <c r="S114" s="150">
        <v>65138200</v>
      </c>
      <c r="T114" s="150">
        <v>77295800</v>
      </c>
      <c r="U114" s="150">
        <v>111860402</v>
      </c>
      <c r="V114" s="150">
        <v>74702800</v>
      </c>
      <c r="W114" s="150">
        <v>77577100</v>
      </c>
      <c r="X114" s="150">
        <v>110155800</v>
      </c>
      <c r="Y114" s="150">
        <v>98910000</v>
      </c>
      <c r="Z114" s="150">
        <v>56311782</v>
      </c>
      <c r="AA114" s="150">
        <v>35290650</v>
      </c>
      <c r="AB114" s="150">
        <v>48933900</v>
      </c>
      <c r="AC114" s="150">
        <v>1658732270</v>
      </c>
      <c r="AD114" s="124"/>
    </row>
    <row r="115" spans="1:30" x14ac:dyDescent="0.3">
      <c r="A115" s="124" t="s">
        <v>182</v>
      </c>
      <c r="B115" s="124" t="s">
        <v>277</v>
      </c>
      <c r="C115" s="150">
        <v>658000</v>
      </c>
      <c r="D115" s="150">
        <v>39100089</v>
      </c>
      <c r="E115" s="150">
        <v>98583924</v>
      </c>
      <c r="F115" s="150">
        <v>65884137</v>
      </c>
      <c r="G115" s="150">
        <v>81676386</v>
      </c>
      <c r="H115" s="150">
        <v>76867668</v>
      </c>
      <c r="I115" s="150">
        <v>112636746</v>
      </c>
      <c r="J115" s="150">
        <v>82545745</v>
      </c>
      <c r="K115" s="150">
        <v>69061070</v>
      </c>
      <c r="L115" s="150">
        <v>58580597</v>
      </c>
      <c r="M115" s="150">
        <v>57688386</v>
      </c>
      <c r="N115" s="150">
        <v>77234513</v>
      </c>
      <c r="O115" s="150">
        <v>87572274</v>
      </c>
      <c r="P115" s="150">
        <v>81471953</v>
      </c>
      <c r="Q115" s="150">
        <v>64265029</v>
      </c>
      <c r="R115" s="150">
        <v>54206999</v>
      </c>
      <c r="S115" s="150">
        <v>61273702</v>
      </c>
      <c r="T115" s="150">
        <v>66278602</v>
      </c>
      <c r="U115" s="150">
        <v>98843900</v>
      </c>
      <c r="V115" s="150">
        <v>105671083</v>
      </c>
      <c r="W115" s="150">
        <v>77588400</v>
      </c>
      <c r="X115" s="150">
        <v>92806972</v>
      </c>
      <c r="Y115" s="150">
        <v>91510469</v>
      </c>
      <c r="Z115" s="150">
        <v>68364400</v>
      </c>
      <c r="AA115" s="150">
        <v>46918564</v>
      </c>
      <c r="AB115" s="150">
        <v>41858300</v>
      </c>
      <c r="AC115" s="150">
        <v>1859147908</v>
      </c>
      <c r="AD115" s="124"/>
    </row>
    <row r="116" spans="1:30" x14ac:dyDescent="0.3">
      <c r="A116" s="124" t="s">
        <v>279</v>
      </c>
      <c r="B116" s="124"/>
      <c r="C116" s="150">
        <v>13953054</v>
      </c>
      <c r="D116" s="150">
        <v>161812952</v>
      </c>
      <c r="E116" s="150">
        <v>399489144</v>
      </c>
      <c r="F116" s="150">
        <v>260601951</v>
      </c>
      <c r="G116" s="150">
        <v>295805958</v>
      </c>
      <c r="H116" s="150">
        <v>183846854</v>
      </c>
      <c r="I116" s="150">
        <v>281719748</v>
      </c>
      <c r="J116" s="150">
        <v>261288003</v>
      </c>
      <c r="K116" s="150">
        <v>257327555</v>
      </c>
      <c r="L116" s="150">
        <v>272464175</v>
      </c>
      <c r="M116" s="150">
        <v>280142391</v>
      </c>
      <c r="N116" s="150">
        <v>233240996</v>
      </c>
      <c r="O116" s="150">
        <v>239533883</v>
      </c>
      <c r="P116" s="150">
        <v>257272372</v>
      </c>
      <c r="Q116" s="150">
        <v>202478411</v>
      </c>
      <c r="R116" s="150">
        <v>187623070</v>
      </c>
      <c r="S116" s="150">
        <v>202759302</v>
      </c>
      <c r="T116" s="150">
        <v>285785503</v>
      </c>
      <c r="U116" s="150">
        <v>417741172</v>
      </c>
      <c r="V116" s="150">
        <v>386544483</v>
      </c>
      <c r="W116" s="150">
        <v>340772100</v>
      </c>
      <c r="X116" s="150">
        <v>350034872</v>
      </c>
      <c r="Y116" s="150">
        <v>343677569</v>
      </c>
      <c r="Z116" s="150">
        <v>213504382</v>
      </c>
      <c r="AA116" s="150">
        <v>152096914</v>
      </c>
      <c r="AB116" s="150">
        <v>159535500</v>
      </c>
      <c r="AC116" s="150">
        <v>6641052314</v>
      </c>
      <c r="AD116" s="124"/>
    </row>
    <row r="117" spans="1:30" x14ac:dyDescent="0.3">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row>
    <row r="118" spans="1:30" s="6" customFormat="1" x14ac:dyDescent="0.3">
      <c r="A118" s="133"/>
      <c r="B118" s="124" t="s">
        <v>280</v>
      </c>
      <c r="C118" s="27">
        <v>61.355224999999997</v>
      </c>
      <c r="D118" s="27">
        <v>63.149175</v>
      </c>
      <c r="E118" s="27">
        <v>65.650200000000012</v>
      </c>
      <c r="F118" s="27">
        <v>65.928124999999994</v>
      </c>
      <c r="G118" s="27">
        <v>66.954900000000009</v>
      </c>
      <c r="H118" s="27">
        <v>67.220100000000002</v>
      </c>
      <c r="I118" s="27">
        <v>68.529124999999993</v>
      </c>
      <c r="J118" s="27">
        <v>69.383450000000011</v>
      </c>
      <c r="K118" s="27">
        <v>70.994174999999998</v>
      </c>
      <c r="L118" s="27">
        <v>72.421900000000008</v>
      </c>
      <c r="M118" s="27">
        <v>74.471324999999993</v>
      </c>
      <c r="N118" s="27">
        <v>76.286850000000001</v>
      </c>
      <c r="O118" s="27">
        <v>78.453125</v>
      </c>
      <c r="P118" s="27">
        <v>80.539674999999988</v>
      </c>
      <c r="Q118" s="27">
        <v>82.594950000000011</v>
      </c>
      <c r="R118" s="27">
        <v>83.956699999999998</v>
      </c>
      <c r="S118" s="27">
        <v>85.394625000000005</v>
      </c>
      <c r="T118" s="27">
        <v>86.697949999999992</v>
      </c>
      <c r="U118" s="27">
        <v>88.483649999999997</v>
      </c>
      <c r="V118" s="27">
        <v>90.190849999999998</v>
      </c>
      <c r="W118" s="27">
        <v>91.450299999999999</v>
      </c>
      <c r="X118" s="27">
        <v>92.237899999999996</v>
      </c>
      <c r="Y118" s="27">
        <v>94.421774999999997</v>
      </c>
      <c r="Z118" s="27">
        <v>96.053049999999999</v>
      </c>
      <c r="AA118" s="27">
        <v>98.101549999999989</v>
      </c>
      <c r="AB118" s="27">
        <v>100.00002499999999</v>
      </c>
      <c r="AC118" s="133"/>
      <c r="AD118" s="133"/>
    </row>
    <row r="119" spans="1:30" x14ac:dyDescent="0.3">
      <c r="A119" s="124" t="s">
        <v>180</v>
      </c>
      <c r="B119" s="124" t="s">
        <v>281</v>
      </c>
      <c r="C119" s="150">
        <v>0</v>
      </c>
      <c r="D119" s="150">
        <v>157772110.24530408</v>
      </c>
      <c r="E119" s="150">
        <v>347449575.17265743</v>
      </c>
      <c r="F119" s="150">
        <v>229773268.99559182</v>
      </c>
      <c r="G119" s="150">
        <v>214174705.66007861</v>
      </c>
      <c r="H119" s="150">
        <v>103083928.76535439</v>
      </c>
      <c r="I119" s="150">
        <v>162973074.58690012</v>
      </c>
      <c r="J119" s="150">
        <v>139578336.04411426</v>
      </c>
      <c r="K119" s="150">
        <v>154050696.41276908</v>
      </c>
      <c r="L119" s="150">
        <v>194837451.10249797</v>
      </c>
      <c r="M119" s="150">
        <v>222128861.00791144</v>
      </c>
      <c r="N119" s="150">
        <v>145233592.6834048</v>
      </c>
      <c r="O119" s="150">
        <v>117260485.16231827</v>
      </c>
      <c r="P119" s="150">
        <v>126650524.72585718</v>
      </c>
      <c r="Q119" s="150">
        <v>87332634.743407428</v>
      </c>
      <c r="R119" s="150">
        <v>100946960.75477003</v>
      </c>
      <c r="S119" s="150">
        <v>89405392.903827369</v>
      </c>
      <c r="T119" s="150">
        <v>164030523.2130633</v>
      </c>
      <c r="U119" s="150">
        <v>233983193.5052408</v>
      </c>
      <c r="V119" s="150">
        <v>228593698.80647537</v>
      </c>
      <c r="W119" s="150">
        <v>202958984.27889249</v>
      </c>
      <c r="X119" s="150">
        <v>159448664.81131944</v>
      </c>
      <c r="Y119" s="150">
        <v>162311182.98718703</v>
      </c>
      <c r="Z119" s="150">
        <v>92478271.12205182</v>
      </c>
      <c r="AA119" s="150">
        <v>71240158.794636786</v>
      </c>
      <c r="AB119" s="150">
        <v>68743300</v>
      </c>
      <c r="AC119" s="150">
        <v>3976439576.4856305</v>
      </c>
      <c r="AD119" s="124"/>
    </row>
    <row r="120" spans="1:30" x14ac:dyDescent="0.3">
      <c r="A120" s="124" t="s">
        <v>278</v>
      </c>
      <c r="B120" s="124" t="s">
        <v>281</v>
      </c>
      <c r="C120" s="150">
        <v>21668984.18186878</v>
      </c>
      <c r="D120" s="150">
        <v>36550084.779413193</v>
      </c>
      <c r="E120" s="150">
        <v>110896659.8730849</v>
      </c>
      <c r="F120" s="150">
        <v>65575361.046594307</v>
      </c>
      <c r="G120" s="150">
        <v>105636946.66111067</v>
      </c>
      <c r="H120" s="150">
        <v>56063686.308113195</v>
      </c>
      <c r="I120" s="150">
        <v>83758518.731998995</v>
      </c>
      <c r="J120" s="150">
        <v>118036783.98811243</v>
      </c>
      <c r="K120" s="150">
        <v>111135123.40977271</v>
      </c>
      <c r="L120" s="150">
        <v>100492522.28952843</v>
      </c>
      <c r="M120" s="150">
        <v>76582092.503389731</v>
      </c>
      <c r="N120" s="150">
        <v>59266243.133646227</v>
      </c>
      <c r="O120" s="150">
        <v>76436845.56861183</v>
      </c>
      <c r="P120" s="150">
        <v>91627509.050663561</v>
      </c>
      <c r="Q120" s="150">
        <v>80006145.654183447</v>
      </c>
      <c r="R120" s="150">
        <v>57963609.813153692</v>
      </c>
      <c r="S120" s="150">
        <v>76279039.810760915</v>
      </c>
      <c r="T120" s="150">
        <v>89155279.911462739</v>
      </c>
      <c r="U120" s="150">
        <v>126419289.89140932</v>
      </c>
      <c r="V120" s="150">
        <v>82827470.857631341</v>
      </c>
      <c r="W120" s="150">
        <v>84829792.794556171</v>
      </c>
      <c r="X120" s="150">
        <v>119425745.81598237</v>
      </c>
      <c r="Y120" s="150">
        <v>104753379.18610406</v>
      </c>
      <c r="Z120" s="150">
        <v>58625709.438690387</v>
      </c>
      <c r="AA120" s="150">
        <v>35973590.63134069</v>
      </c>
      <c r="AB120" s="150">
        <v>48933900</v>
      </c>
      <c r="AC120" s="150">
        <v>2078920315.3311844</v>
      </c>
      <c r="AD120" s="124"/>
    </row>
    <row r="121" spans="1:30" x14ac:dyDescent="0.3">
      <c r="A121" s="124" t="s">
        <v>182</v>
      </c>
      <c r="B121" s="124" t="s">
        <v>281</v>
      </c>
      <c r="C121" s="150">
        <v>1072443.3004687049</v>
      </c>
      <c r="D121" s="150">
        <v>61917022.668942228</v>
      </c>
      <c r="E121" s="150">
        <v>150165458.74955443</v>
      </c>
      <c r="F121" s="150">
        <v>99933278.854813486</v>
      </c>
      <c r="G121" s="150">
        <v>121987167.48139417</v>
      </c>
      <c r="H121" s="150">
        <v>114352207.15232496</v>
      </c>
      <c r="I121" s="150">
        <v>164363321.43449959</v>
      </c>
      <c r="J121" s="150">
        <v>118970366.85261397</v>
      </c>
      <c r="K121" s="150">
        <v>97277093.508023724</v>
      </c>
      <c r="L121" s="150">
        <v>80887959.305127308</v>
      </c>
      <c r="M121" s="150">
        <v>77463890.967429414</v>
      </c>
      <c r="N121" s="150">
        <v>101242236.37494534</v>
      </c>
      <c r="O121" s="150">
        <v>111623691.21688907</v>
      </c>
      <c r="P121" s="150">
        <v>101157538.81549686</v>
      </c>
      <c r="Q121" s="150">
        <v>77807455.540562704</v>
      </c>
      <c r="R121" s="150">
        <v>64565423.605263196</v>
      </c>
      <c r="S121" s="150">
        <v>71753581.680345803</v>
      </c>
      <c r="T121" s="150">
        <v>76447715.315068007</v>
      </c>
      <c r="U121" s="150">
        <v>111708660.3005188</v>
      </c>
      <c r="V121" s="150">
        <v>117163861.96604201</v>
      </c>
      <c r="W121" s="150">
        <v>84842149.232971355</v>
      </c>
      <c r="X121" s="150">
        <v>100616961.14070247</v>
      </c>
      <c r="Y121" s="150">
        <v>96916700.623346686</v>
      </c>
      <c r="Z121" s="150">
        <v>71173585.846571237</v>
      </c>
      <c r="AA121" s="150">
        <v>47826526.696061388</v>
      </c>
      <c r="AB121" s="150">
        <v>41858300</v>
      </c>
      <c r="AC121" s="150">
        <v>2365094598.6299777</v>
      </c>
      <c r="AD121" s="124"/>
    </row>
    <row r="122" spans="1:30" x14ac:dyDescent="0.3">
      <c r="A122" s="124" t="s">
        <v>282</v>
      </c>
      <c r="B122" s="124"/>
      <c r="C122" s="150">
        <v>22741427.482337486</v>
      </c>
      <c r="D122" s="150">
        <v>256239217.69365948</v>
      </c>
      <c r="E122" s="150">
        <v>608511693.79529679</v>
      </c>
      <c r="F122" s="150">
        <v>395281908.8969996</v>
      </c>
      <c r="G122" s="150">
        <v>441798819.80258346</v>
      </c>
      <c r="H122" s="150">
        <v>273499822.22579253</v>
      </c>
      <c r="I122" s="150">
        <v>411094914.75339866</v>
      </c>
      <c r="J122" s="150">
        <v>376585486.88484067</v>
      </c>
      <c r="K122" s="150">
        <v>362462913.33056551</v>
      </c>
      <c r="L122" s="150">
        <v>376217932.69715375</v>
      </c>
      <c r="M122" s="150">
        <v>376174844.47873056</v>
      </c>
      <c r="N122" s="150">
        <v>305742072.19199634</v>
      </c>
      <c r="O122" s="150">
        <v>305321021.94781917</v>
      </c>
      <c r="P122" s="150">
        <v>319435572.59201759</v>
      </c>
      <c r="Q122" s="150">
        <v>245146235.93815356</v>
      </c>
      <c r="R122" s="150">
        <v>223475994.17318693</v>
      </c>
      <c r="S122" s="150">
        <v>237438014.39493409</v>
      </c>
      <c r="T122" s="150">
        <v>329633518.43959403</v>
      </c>
      <c r="U122" s="150">
        <v>472111143.69716895</v>
      </c>
      <c r="V122" s="150">
        <v>428585031.63014877</v>
      </c>
      <c r="W122" s="150">
        <v>372630926.30642003</v>
      </c>
      <c r="X122" s="150">
        <v>379491371.7680043</v>
      </c>
      <c r="Y122" s="150">
        <v>363981262.79663777</v>
      </c>
      <c r="Z122" s="150">
        <v>222277566.40731344</v>
      </c>
      <c r="AA122" s="150">
        <v>155040276.12203884</v>
      </c>
      <c r="AB122" s="150">
        <v>159535500</v>
      </c>
      <c r="AC122" s="150">
        <v>8420454490.4467916</v>
      </c>
      <c r="AD122" s="124"/>
    </row>
    <row r="123" spans="1:30" x14ac:dyDescent="0.3">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row>
    <row r="124" spans="1:30" x14ac:dyDescent="0.3">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row>
    <row r="125" spans="1:30" s="31" customFormat="1" ht="43.2" x14ac:dyDescent="0.3">
      <c r="A125" s="126" t="s">
        <v>273</v>
      </c>
      <c r="B125" s="126" t="s">
        <v>223</v>
      </c>
      <c r="C125" s="126" t="s">
        <v>224</v>
      </c>
      <c r="D125" s="126" t="s">
        <v>225</v>
      </c>
      <c r="E125" s="145" t="s">
        <v>226</v>
      </c>
      <c r="F125" s="126" t="s">
        <v>227</v>
      </c>
      <c r="G125" s="145" t="s">
        <v>228</v>
      </c>
      <c r="H125" s="126" t="s">
        <v>283</v>
      </c>
      <c r="I125" s="145" t="s">
        <v>284</v>
      </c>
      <c r="J125" s="126"/>
      <c r="K125" s="167"/>
      <c r="L125" s="168"/>
      <c r="M125" s="169"/>
      <c r="N125" s="126"/>
      <c r="O125" s="126"/>
      <c r="P125" s="126"/>
      <c r="Q125" s="126"/>
      <c r="R125" s="126"/>
      <c r="S125" s="126"/>
      <c r="T125" s="126"/>
      <c r="U125" s="126"/>
      <c r="V125" s="126"/>
      <c r="W125" s="126"/>
      <c r="X125" s="126"/>
      <c r="Y125" s="126"/>
      <c r="Z125" s="126"/>
      <c r="AA125" s="126"/>
      <c r="AB125" s="126"/>
      <c r="AC125" s="126"/>
      <c r="AD125" s="126"/>
    </row>
    <row r="126" spans="1:30" x14ac:dyDescent="0.3">
      <c r="A126" s="124" t="s">
        <v>180</v>
      </c>
      <c r="B126" s="152">
        <v>24800</v>
      </c>
      <c r="C126" s="150">
        <v>7667079382</v>
      </c>
      <c r="D126" s="152">
        <v>13783</v>
      </c>
      <c r="E126" s="131">
        <v>0.37166352116473445</v>
      </c>
      <c r="F126" s="150">
        <v>3123172136</v>
      </c>
      <c r="G126" s="131">
        <v>0.47028271851074593</v>
      </c>
      <c r="H126" s="170">
        <v>131.41</v>
      </c>
      <c r="I126" s="131">
        <v>0.55676723615654911</v>
      </c>
      <c r="J126" s="124"/>
      <c r="K126" s="171"/>
      <c r="L126" s="155"/>
      <c r="M126" s="124"/>
      <c r="N126" s="124"/>
      <c r="O126" s="124"/>
      <c r="P126" s="124"/>
      <c r="Q126" s="124"/>
      <c r="R126" s="124"/>
      <c r="S126" s="124"/>
      <c r="T126" s="124"/>
      <c r="U126" s="124"/>
      <c r="V126" s="124"/>
      <c r="W126" s="124"/>
      <c r="X126" s="124"/>
      <c r="Y126" s="124"/>
      <c r="Z126" s="124"/>
      <c r="AA126" s="124"/>
      <c r="AB126" s="124"/>
      <c r="AC126" s="124"/>
      <c r="AD126" s="124"/>
    </row>
    <row r="127" spans="1:30" x14ac:dyDescent="0.3">
      <c r="A127" s="124" t="s">
        <v>278</v>
      </c>
      <c r="B127" s="152">
        <v>20635</v>
      </c>
      <c r="C127" s="150">
        <v>3852296307</v>
      </c>
      <c r="D127" s="152">
        <v>12113</v>
      </c>
      <c r="E127" s="131">
        <v>0.32658398490159074</v>
      </c>
      <c r="F127" s="150">
        <v>1658732270</v>
      </c>
      <c r="G127" s="131">
        <v>0.24976949308217722</v>
      </c>
      <c r="H127" s="170">
        <v>97.54</v>
      </c>
      <c r="I127" s="131">
        <v>0.58843818314306529</v>
      </c>
      <c r="J127" s="124"/>
      <c r="K127" s="171"/>
      <c r="L127" s="155"/>
      <c r="M127" s="124"/>
      <c r="N127" s="124"/>
      <c r="O127" s="124"/>
      <c r="P127" s="124"/>
      <c r="Q127" s="124"/>
      <c r="R127" s="124"/>
      <c r="S127" s="124"/>
      <c r="T127" s="124"/>
      <c r="U127" s="124"/>
      <c r="V127" s="124"/>
      <c r="W127" s="124"/>
      <c r="X127" s="124"/>
      <c r="Y127" s="124"/>
      <c r="Z127" s="124"/>
      <c r="AA127" s="124"/>
      <c r="AB127" s="124"/>
      <c r="AC127" s="124"/>
      <c r="AD127" s="124"/>
    </row>
    <row r="128" spans="1:30" x14ac:dyDescent="0.3">
      <c r="A128" s="124" t="s">
        <v>182</v>
      </c>
      <c r="B128" s="152">
        <v>19230</v>
      </c>
      <c r="C128" s="150">
        <v>4498403044</v>
      </c>
      <c r="D128" s="152">
        <v>11190</v>
      </c>
      <c r="E128" s="131">
        <v>0.30175249393367487</v>
      </c>
      <c r="F128" s="150">
        <v>1859147908</v>
      </c>
      <c r="G128" s="131">
        <v>0.27994778840707685</v>
      </c>
      <c r="H128" s="170">
        <v>119.84</v>
      </c>
      <c r="I128" s="131">
        <v>0.58288630800479146</v>
      </c>
      <c r="J128" s="124"/>
      <c r="K128" s="171"/>
      <c r="L128" s="155"/>
      <c r="M128" s="124"/>
      <c r="N128" s="124"/>
      <c r="O128" s="124"/>
      <c r="P128" s="124"/>
      <c r="Q128" s="124"/>
      <c r="R128" s="124"/>
      <c r="S128" s="124"/>
      <c r="T128" s="124"/>
      <c r="U128" s="124"/>
      <c r="V128" s="124"/>
      <c r="W128" s="124"/>
      <c r="X128" s="124"/>
      <c r="Y128" s="124"/>
      <c r="Z128" s="124"/>
      <c r="AA128" s="124"/>
      <c r="AB128" s="124"/>
      <c r="AC128" s="124"/>
      <c r="AD128" s="124"/>
    </row>
    <row r="129" spans="1:30" x14ac:dyDescent="0.3">
      <c r="A129" s="124" t="s">
        <v>137</v>
      </c>
      <c r="B129" s="152">
        <v>64665</v>
      </c>
      <c r="C129" s="150">
        <v>16017778733</v>
      </c>
      <c r="D129" s="152">
        <v>37086</v>
      </c>
      <c r="E129" s="131">
        <v>1</v>
      </c>
      <c r="F129" s="150">
        <v>6641052314</v>
      </c>
      <c r="G129" s="131">
        <v>1</v>
      </c>
      <c r="H129" s="170">
        <v>117.98562572955396</v>
      </c>
      <c r="I129" s="131">
        <v>0.57463784956232089</v>
      </c>
      <c r="J129" s="155"/>
      <c r="K129" s="171"/>
      <c r="L129" s="155"/>
      <c r="M129" s="172"/>
      <c r="N129" s="124"/>
      <c r="O129" s="124"/>
      <c r="P129" s="124"/>
      <c r="Q129" s="124"/>
      <c r="R129" s="124"/>
      <c r="S129" s="124"/>
      <c r="T129" s="124"/>
      <c r="U129" s="124"/>
      <c r="V129" s="124"/>
      <c r="W129" s="124"/>
      <c r="X129" s="124"/>
      <c r="Y129" s="124"/>
      <c r="Z129" s="124"/>
      <c r="AA129" s="124"/>
      <c r="AB129" s="124"/>
      <c r="AC129" s="124"/>
      <c r="AD129" s="124"/>
    </row>
    <row r="130" spans="1:30" x14ac:dyDescent="0.3">
      <c r="A130" s="124"/>
      <c r="B130" s="124"/>
      <c r="C130" s="124"/>
      <c r="D130" s="124"/>
      <c r="E130" s="124"/>
      <c r="F130" s="124"/>
      <c r="G130" s="124"/>
      <c r="H130" s="124"/>
      <c r="I130" s="124"/>
      <c r="J130" s="124"/>
      <c r="K130" s="171"/>
      <c r="L130" s="155"/>
      <c r="M130" s="124"/>
      <c r="N130" s="124"/>
      <c r="O130" s="124"/>
      <c r="P130" s="124"/>
      <c r="Q130" s="124"/>
      <c r="R130" s="124"/>
      <c r="S130" s="124"/>
      <c r="T130" s="124"/>
      <c r="U130" s="124"/>
      <c r="V130" s="124"/>
      <c r="W130" s="124"/>
      <c r="X130" s="124"/>
      <c r="Y130" s="124"/>
      <c r="Z130" s="124"/>
      <c r="AA130" s="124"/>
      <c r="AB130" s="124"/>
      <c r="AC130" s="124"/>
      <c r="AD130" s="124"/>
    </row>
    <row r="131" spans="1:30" s="42" customFormat="1" ht="5.0999999999999996" customHeight="1" x14ac:dyDescent="0.3">
      <c r="A131" s="148"/>
      <c r="B131" s="148"/>
      <c r="C131" s="148"/>
      <c r="D131" s="148"/>
      <c r="E131" s="148"/>
      <c r="F131" s="148"/>
      <c r="G131" s="148"/>
      <c r="H131" s="148"/>
      <c r="I131" s="148"/>
      <c r="J131" s="148"/>
      <c r="K131" s="173"/>
      <c r="L131" s="174"/>
      <c r="M131" s="148"/>
      <c r="N131" s="148"/>
      <c r="O131" s="148"/>
      <c r="P131" s="148"/>
      <c r="Q131" s="148"/>
      <c r="R131" s="148"/>
      <c r="S131" s="148"/>
      <c r="T131" s="148"/>
      <c r="U131" s="148"/>
      <c r="V131" s="148"/>
      <c r="W131" s="148"/>
      <c r="X131" s="148"/>
      <c r="Y131" s="148"/>
      <c r="Z131" s="148"/>
      <c r="AA131" s="148"/>
      <c r="AB131" s="148"/>
      <c r="AC131" s="148"/>
      <c r="AD131" s="148"/>
    </row>
    <row r="132" spans="1:30" x14ac:dyDescent="0.3">
      <c r="A132" s="124"/>
      <c r="B132" s="124"/>
      <c r="C132" s="124"/>
      <c r="D132" s="124"/>
      <c r="E132" s="124"/>
      <c r="F132" s="124"/>
      <c r="G132" s="124"/>
      <c r="H132" s="124"/>
      <c r="I132" s="124"/>
      <c r="J132" s="124"/>
      <c r="K132" s="171"/>
      <c r="L132" s="155"/>
      <c r="M132" s="124"/>
      <c r="N132" s="124"/>
      <c r="O132" s="124"/>
      <c r="P132" s="124"/>
      <c r="Q132" s="124"/>
      <c r="R132" s="124"/>
      <c r="S132" s="124"/>
      <c r="T132" s="124"/>
      <c r="U132" s="124"/>
      <c r="V132" s="124"/>
      <c r="W132" s="124"/>
      <c r="X132" s="124"/>
      <c r="Y132" s="124"/>
      <c r="Z132" s="124"/>
      <c r="AA132" s="124"/>
      <c r="AB132" s="124"/>
      <c r="AC132" s="124"/>
      <c r="AD132" s="124"/>
    </row>
    <row r="133" spans="1:30" s="45" customFormat="1" ht="27" x14ac:dyDescent="0.5">
      <c r="A133" s="125" t="s">
        <v>180</v>
      </c>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row>
    <row r="134" spans="1:30" x14ac:dyDescent="0.3">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row>
    <row r="135" spans="1:30" x14ac:dyDescent="0.3">
      <c r="A135" s="124"/>
      <c r="B135" s="124" t="s">
        <v>285</v>
      </c>
      <c r="C135" s="124" t="s">
        <v>185</v>
      </c>
      <c r="D135" s="124" t="s">
        <v>77</v>
      </c>
      <c r="E135" s="124"/>
      <c r="F135" s="124"/>
      <c r="G135" s="124"/>
      <c r="H135" s="124"/>
      <c r="I135" s="124"/>
      <c r="J135" s="124"/>
      <c r="K135" s="124"/>
      <c r="L135" s="152"/>
      <c r="M135" s="172"/>
      <c r="N135" s="124"/>
      <c r="O135" s="124"/>
      <c r="P135" s="124"/>
      <c r="Q135" s="124"/>
      <c r="R135" s="124"/>
      <c r="S135" s="124"/>
      <c r="T135" s="124"/>
      <c r="U135" s="124"/>
      <c r="V135" s="124"/>
      <c r="W135" s="124"/>
      <c r="X135" s="124"/>
      <c r="Y135" s="124"/>
      <c r="Z135" s="124"/>
      <c r="AA135" s="124"/>
      <c r="AB135" s="124"/>
      <c r="AC135" s="124"/>
      <c r="AD135" s="124"/>
    </row>
    <row r="136" spans="1:30" s="14" customFormat="1" ht="43.2" x14ac:dyDescent="0.3">
      <c r="A136" s="149"/>
      <c r="B136" s="149" t="s">
        <v>286</v>
      </c>
      <c r="C136" s="175">
        <v>3123172136</v>
      </c>
      <c r="D136" s="175">
        <v>68743300</v>
      </c>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row>
    <row r="137" spans="1:30" s="14" customFormat="1" ht="28.8" x14ac:dyDescent="0.3">
      <c r="A137" s="149"/>
      <c r="B137" s="149" t="s">
        <v>189</v>
      </c>
      <c r="C137" s="176">
        <v>13783</v>
      </c>
      <c r="D137" s="177">
        <v>326</v>
      </c>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row>
    <row r="138" spans="1:30" s="14" customFormat="1" x14ac:dyDescent="0.3">
      <c r="A138" s="149"/>
      <c r="B138" s="149" t="s">
        <v>287</v>
      </c>
      <c r="C138" s="178">
        <v>131.40891949364703</v>
      </c>
      <c r="D138" s="178">
        <v>2.8924063042510526</v>
      </c>
      <c r="E138" s="17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row>
    <row r="139" spans="1:30" s="14" customFormat="1" x14ac:dyDescent="0.3">
      <c r="A139" s="149"/>
      <c r="B139" s="149" t="s">
        <v>288</v>
      </c>
      <c r="C139" s="180">
        <v>0.55584677419354833</v>
      </c>
      <c r="D139" s="180">
        <v>0.51</v>
      </c>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row>
    <row r="140" spans="1:30" x14ac:dyDescent="0.3">
      <c r="A140" s="124"/>
      <c r="B140" s="124" t="s">
        <v>194</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row>
    <row r="141" spans="1:30" x14ac:dyDescent="0.3">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row>
    <row r="142" spans="1:30" x14ac:dyDescent="0.3">
      <c r="A142" s="181" t="s">
        <v>289</v>
      </c>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row>
    <row r="143" spans="1:30" s="39" customFormat="1" ht="18" x14ac:dyDescent="0.35">
      <c r="A143" s="108" t="s">
        <v>180</v>
      </c>
      <c r="B143" s="108" t="s">
        <v>198</v>
      </c>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row>
    <row r="144" spans="1:30" x14ac:dyDescent="0.3">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row>
    <row r="145" spans="1:30" s="31" customFormat="1" ht="43.2" x14ac:dyDescent="0.3">
      <c r="A145" s="126" t="s">
        <v>290</v>
      </c>
      <c r="B145" s="182" t="s">
        <v>223</v>
      </c>
      <c r="C145" s="183" t="s">
        <v>224</v>
      </c>
      <c r="D145" s="182" t="s">
        <v>225</v>
      </c>
      <c r="E145" s="137" t="s">
        <v>226</v>
      </c>
      <c r="F145" s="183" t="s">
        <v>291</v>
      </c>
      <c r="G145" s="126" t="s">
        <v>228</v>
      </c>
      <c r="H145" s="126" t="s">
        <v>284</v>
      </c>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row>
    <row r="146" spans="1:30" x14ac:dyDescent="0.3">
      <c r="A146" s="124" t="s">
        <v>207</v>
      </c>
      <c r="B146" s="152">
        <v>2770</v>
      </c>
      <c r="C146" s="150">
        <v>169075013</v>
      </c>
      <c r="D146" s="152">
        <v>1524</v>
      </c>
      <c r="E146" s="131">
        <v>0.1105709932525575</v>
      </c>
      <c r="F146" s="150">
        <v>66046900</v>
      </c>
      <c r="G146" s="131">
        <v>2.1147377449579039E-2</v>
      </c>
      <c r="H146" s="131">
        <v>0.5501805054151625</v>
      </c>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row>
    <row r="147" spans="1:30" x14ac:dyDescent="0.3">
      <c r="A147" s="124" t="s">
        <v>208</v>
      </c>
      <c r="B147" s="152">
        <v>5513</v>
      </c>
      <c r="C147" s="150">
        <v>2638299512</v>
      </c>
      <c r="D147" s="152">
        <v>2398</v>
      </c>
      <c r="E147" s="131">
        <v>0.17398244213886671</v>
      </c>
      <c r="F147" s="150">
        <v>989396871</v>
      </c>
      <c r="G147" s="131">
        <v>0.31679229575452383</v>
      </c>
      <c r="H147" s="131">
        <v>0.43497188463631414</v>
      </c>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row>
    <row r="148" spans="1:30" x14ac:dyDescent="0.3">
      <c r="A148" s="124" t="s">
        <v>209</v>
      </c>
      <c r="B148" s="152">
        <v>722</v>
      </c>
      <c r="C148" s="150">
        <v>525721619</v>
      </c>
      <c r="D148" s="152">
        <v>356</v>
      </c>
      <c r="E148" s="131">
        <v>2.5828919683668287E-2</v>
      </c>
      <c r="F148" s="150">
        <v>247373981</v>
      </c>
      <c r="G148" s="131">
        <v>7.9206002816362212E-2</v>
      </c>
      <c r="H148" s="131">
        <v>0.49307479224376732</v>
      </c>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row>
    <row r="149" spans="1:30" x14ac:dyDescent="0.3">
      <c r="A149" s="124" t="s">
        <v>210</v>
      </c>
      <c r="B149" s="152">
        <v>10106</v>
      </c>
      <c r="C149" s="150">
        <v>266472919</v>
      </c>
      <c r="D149" s="152">
        <v>6290</v>
      </c>
      <c r="E149" s="131">
        <v>0.45635928317492563</v>
      </c>
      <c r="F149" s="150">
        <v>118084424</v>
      </c>
      <c r="G149" s="131">
        <v>3.7809130863736676E-2</v>
      </c>
      <c r="H149" s="131">
        <v>0.62240253314862459</v>
      </c>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row>
    <row r="150" spans="1:30" x14ac:dyDescent="0.3">
      <c r="A150" s="124" t="s">
        <v>211</v>
      </c>
      <c r="B150" s="152">
        <v>2261</v>
      </c>
      <c r="C150" s="150">
        <v>1267046863</v>
      </c>
      <c r="D150" s="152">
        <v>1281</v>
      </c>
      <c r="E150" s="131">
        <v>9.2940578974098534E-2</v>
      </c>
      <c r="F150" s="150">
        <v>585224637</v>
      </c>
      <c r="G150" s="131">
        <v>0.18738148635941851</v>
      </c>
      <c r="H150" s="131">
        <v>0.56656346749226005</v>
      </c>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row>
    <row r="151" spans="1:30" x14ac:dyDescent="0.3">
      <c r="A151" s="124" t="s">
        <v>212</v>
      </c>
      <c r="B151" s="152">
        <v>3397</v>
      </c>
      <c r="C151" s="150">
        <v>2791220606</v>
      </c>
      <c r="D151" s="152">
        <v>1918</v>
      </c>
      <c r="E151" s="131">
        <v>0.13915693245302183</v>
      </c>
      <c r="F151" s="150">
        <v>1109904223</v>
      </c>
      <c r="G151" s="131">
        <v>0.35537721735104516</v>
      </c>
      <c r="H151" s="131">
        <v>0.56461583750367972</v>
      </c>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row>
    <row r="152" spans="1:30" x14ac:dyDescent="0.3">
      <c r="A152" s="124" t="s">
        <v>100</v>
      </c>
      <c r="B152" s="152">
        <v>31</v>
      </c>
      <c r="C152" s="150">
        <v>9242850</v>
      </c>
      <c r="D152" s="152">
        <v>16</v>
      </c>
      <c r="E152" s="131">
        <v>1.1608503228614959E-3</v>
      </c>
      <c r="F152" s="150">
        <v>7141100</v>
      </c>
      <c r="G152" s="131">
        <v>2.2864894053345255E-3</v>
      </c>
      <c r="H152" s="131">
        <v>0.5161290322580645</v>
      </c>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row>
    <row r="153" spans="1:30" s="46" customFormat="1" x14ac:dyDescent="0.3">
      <c r="A153" s="46" t="s">
        <v>137</v>
      </c>
      <c r="B153" s="76">
        <v>24800</v>
      </c>
      <c r="C153" s="77">
        <v>7667079382</v>
      </c>
      <c r="D153" s="76">
        <v>13783</v>
      </c>
      <c r="E153" s="48">
        <v>1</v>
      </c>
      <c r="F153" s="77">
        <v>3123172136</v>
      </c>
      <c r="G153" s="48">
        <v>1</v>
      </c>
      <c r="H153" s="48">
        <v>0.55576612903225808</v>
      </c>
    </row>
    <row r="154" spans="1:30" x14ac:dyDescent="0.3">
      <c r="A154" s="124"/>
      <c r="B154" s="50"/>
      <c r="C154" s="127"/>
      <c r="D154" s="50"/>
      <c r="E154" s="131"/>
      <c r="F154" s="127"/>
      <c r="G154" s="131"/>
      <c r="H154" s="131"/>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row>
    <row r="155" spans="1:30" x14ac:dyDescent="0.3">
      <c r="A155" s="124"/>
      <c r="B155" s="50"/>
      <c r="C155" s="127"/>
      <c r="D155" s="50"/>
      <c r="E155" s="131"/>
      <c r="F155" s="127"/>
      <c r="G155" s="131"/>
      <c r="H155" s="131"/>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row>
    <row r="156" spans="1:30" s="31" customFormat="1" ht="43.2" x14ac:dyDescent="0.3">
      <c r="A156" s="126" t="s">
        <v>292</v>
      </c>
      <c r="B156" s="182" t="s">
        <v>223</v>
      </c>
      <c r="C156" s="183" t="s">
        <v>224</v>
      </c>
      <c r="D156" s="182" t="s">
        <v>225</v>
      </c>
      <c r="E156" s="137" t="s">
        <v>226</v>
      </c>
      <c r="F156" s="183" t="s">
        <v>227</v>
      </c>
      <c r="G156" s="137" t="s">
        <v>228</v>
      </c>
      <c r="H156" s="137" t="s">
        <v>284</v>
      </c>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row>
    <row r="157" spans="1:30" x14ac:dyDescent="0.3">
      <c r="A157" s="124" t="s">
        <v>215</v>
      </c>
      <c r="B157" s="152">
        <v>15900</v>
      </c>
      <c r="C157" s="150">
        <v>238315656</v>
      </c>
      <c r="D157" s="152">
        <v>9710</v>
      </c>
      <c r="E157" s="131">
        <v>0.70449103968657045</v>
      </c>
      <c r="F157" s="150">
        <v>146523094</v>
      </c>
      <c r="G157" s="131">
        <v>4.6914831338006023E-2</v>
      </c>
      <c r="H157" s="131">
        <v>0.61069182389937104</v>
      </c>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row>
    <row r="158" spans="1:30" x14ac:dyDescent="0.3">
      <c r="A158" s="124" t="s">
        <v>216</v>
      </c>
      <c r="B158" s="152">
        <v>3296</v>
      </c>
      <c r="C158" s="150">
        <v>229852379</v>
      </c>
      <c r="D158" s="152">
        <v>1783</v>
      </c>
      <c r="E158" s="131">
        <v>0.12936225785387798</v>
      </c>
      <c r="F158" s="150">
        <v>122652702</v>
      </c>
      <c r="G158" s="131">
        <v>3.9271835383715779E-2</v>
      </c>
      <c r="H158" s="131">
        <v>0.54095873786407767</v>
      </c>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row>
    <row r="159" spans="1:30" x14ac:dyDescent="0.3">
      <c r="A159" s="124" t="s">
        <v>217</v>
      </c>
      <c r="B159" s="152">
        <v>4742</v>
      </c>
      <c r="C159" s="150">
        <v>2393093566</v>
      </c>
      <c r="D159" s="152">
        <v>1957</v>
      </c>
      <c r="E159" s="131">
        <v>0.14198650511499675</v>
      </c>
      <c r="F159" s="150">
        <v>1031161324</v>
      </c>
      <c r="G159" s="131">
        <v>0.33016474247899091</v>
      </c>
      <c r="H159" s="131">
        <v>0.41269506537326023</v>
      </c>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row>
    <row r="160" spans="1:30" x14ac:dyDescent="0.3">
      <c r="A160" s="124" t="s">
        <v>218</v>
      </c>
      <c r="B160" s="152">
        <v>629</v>
      </c>
      <c r="C160" s="150">
        <v>2113948733</v>
      </c>
      <c r="D160" s="152">
        <v>240</v>
      </c>
      <c r="E160" s="131">
        <v>1.7412754842922439E-2</v>
      </c>
      <c r="F160" s="150">
        <v>819887161</v>
      </c>
      <c r="G160" s="131">
        <v>0.26251744229828772</v>
      </c>
      <c r="H160" s="131">
        <v>0.38155802861685217</v>
      </c>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row>
    <row r="161" spans="1:30" x14ac:dyDescent="0.3">
      <c r="A161" s="124" t="s">
        <v>219</v>
      </c>
      <c r="B161" s="152">
        <v>233</v>
      </c>
      <c r="C161" s="150">
        <v>2691869048</v>
      </c>
      <c r="D161" s="152">
        <v>93</v>
      </c>
      <c r="E161" s="131">
        <v>6.7474425016324458E-3</v>
      </c>
      <c r="F161" s="150">
        <v>1002947855</v>
      </c>
      <c r="G161" s="131">
        <v>0.32113114850099955</v>
      </c>
      <c r="H161" s="131">
        <v>0.39914163090128757</v>
      </c>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row>
    <row r="162" spans="1:30" s="46" customFormat="1" x14ac:dyDescent="0.3">
      <c r="A162" s="46" t="s">
        <v>137</v>
      </c>
      <c r="B162" s="76">
        <v>24800</v>
      </c>
      <c r="C162" s="77">
        <v>7667079382</v>
      </c>
      <c r="D162" s="76">
        <v>13783</v>
      </c>
      <c r="E162" s="48">
        <v>1</v>
      </c>
      <c r="F162" s="77">
        <v>3123172136</v>
      </c>
      <c r="G162" s="48">
        <v>1</v>
      </c>
      <c r="H162" s="48">
        <v>0.55576612903225808</v>
      </c>
    </row>
    <row r="163" spans="1:30" x14ac:dyDescent="0.3">
      <c r="A163" s="124"/>
      <c r="B163" s="50"/>
      <c r="C163" s="127"/>
      <c r="D163" s="50"/>
      <c r="E163" s="131"/>
      <c r="F163" s="127"/>
      <c r="G163" s="131"/>
      <c r="H163" s="131"/>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row>
    <row r="164" spans="1:30" s="31" customFormat="1" ht="43.2" x14ac:dyDescent="0.3">
      <c r="A164" s="126" t="s">
        <v>222</v>
      </c>
      <c r="B164" s="182" t="s">
        <v>223</v>
      </c>
      <c r="C164" s="183" t="s">
        <v>224</v>
      </c>
      <c r="D164" s="182" t="s">
        <v>225</v>
      </c>
      <c r="E164" s="137" t="s">
        <v>226</v>
      </c>
      <c r="F164" s="183" t="s">
        <v>227</v>
      </c>
      <c r="G164" s="137" t="s">
        <v>228</v>
      </c>
      <c r="H164" s="137" t="s">
        <v>284</v>
      </c>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row>
    <row r="165" spans="1:30" x14ac:dyDescent="0.3">
      <c r="A165" s="124" t="s">
        <v>229</v>
      </c>
      <c r="B165" s="152">
        <v>304</v>
      </c>
      <c r="C165" s="150">
        <v>2632700</v>
      </c>
      <c r="D165" s="124">
        <v>164</v>
      </c>
      <c r="E165" s="131">
        <v>1.1898715809330334E-2</v>
      </c>
      <c r="F165" s="150">
        <v>1427400</v>
      </c>
      <c r="G165" s="131">
        <v>4.5703532749499402E-4</v>
      </c>
      <c r="H165" s="131">
        <v>0.53947368421052633</v>
      </c>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row>
    <row r="166" spans="1:30" x14ac:dyDescent="0.3">
      <c r="A166" s="124" t="s">
        <v>230</v>
      </c>
      <c r="B166" s="152">
        <v>6346</v>
      </c>
      <c r="C166" s="150">
        <v>25973992</v>
      </c>
      <c r="D166" s="124">
        <v>4139</v>
      </c>
      <c r="E166" s="131">
        <v>0.30029746789523326</v>
      </c>
      <c r="F166" s="150">
        <v>13866601</v>
      </c>
      <c r="G166" s="131">
        <v>4.4399092961170039E-3</v>
      </c>
      <c r="H166" s="131">
        <v>0.65222187204538296</v>
      </c>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row>
    <row r="167" spans="1:30" x14ac:dyDescent="0.3">
      <c r="A167" s="124" t="s">
        <v>231</v>
      </c>
      <c r="B167" s="152">
        <v>23</v>
      </c>
      <c r="C167" s="150">
        <v>6604031</v>
      </c>
      <c r="D167" s="124">
        <v>17</v>
      </c>
      <c r="E167" s="131">
        <v>1.2334034680403394E-3</v>
      </c>
      <c r="F167" s="150">
        <v>1975023</v>
      </c>
      <c r="G167" s="131">
        <v>6.3237724787385842E-4</v>
      </c>
      <c r="H167" s="131">
        <v>0.73913043478260865</v>
      </c>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row>
    <row r="168" spans="1:30" x14ac:dyDescent="0.3">
      <c r="A168" s="124" t="s">
        <v>232</v>
      </c>
      <c r="B168" s="152">
        <v>50</v>
      </c>
      <c r="C168" s="150">
        <v>26077894</v>
      </c>
      <c r="D168" s="124">
        <v>27</v>
      </c>
      <c r="E168" s="131">
        <v>1.9589349198287746E-3</v>
      </c>
      <c r="F168" s="150">
        <v>9569500</v>
      </c>
      <c r="G168" s="131">
        <v>3.0640322029307451E-3</v>
      </c>
      <c r="H168" s="131">
        <v>0.54</v>
      </c>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row>
    <row r="169" spans="1:30" x14ac:dyDescent="0.3">
      <c r="A169" s="124" t="s">
        <v>233</v>
      </c>
      <c r="B169" s="152">
        <v>9</v>
      </c>
      <c r="C169" s="150">
        <v>4400000</v>
      </c>
      <c r="D169" s="124">
        <v>5</v>
      </c>
      <c r="E169" s="131">
        <v>3.6276572589421754E-4</v>
      </c>
      <c r="F169" s="150">
        <v>2853900</v>
      </c>
      <c r="G169" s="131">
        <v>9.1378248643545152E-4</v>
      </c>
      <c r="H169" s="131">
        <v>0.55555555555555558</v>
      </c>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row>
    <row r="170" spans="1:30" x14ac:dyDescent="0.3">
      <c r="A170" s="124" t="s">
        <v>234</v>
      </c>
      <c r="B170" s="152">
        <v>49</v>
      </c>
      <c r="C170" s="150">
        <v>50000000</v>
      </c>
      <c r="D170" s="124">
        <v>20</v>
      </c>
      <c r="E170" s="131">
        <v>1.4510629035768702E-3</v>
      </c>
      <c r="F170" s="150">
        <v>27500000</v>
      </c>
      <c r="G170" s="131">
        <v>8.8051502775061893E-3</v>
      </c>
      <c r="H170" s="131">
        <v>0.40816326530612246</v>
      </c>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row>
    <row r="171" spans="1:30" x14ac:dyDescent="0.3">
      <c r="A171" s="124" t="s">
        <v>235</v>
      </c>
      <c r="B171" s="152">
        <v>53</v>
      </c>
      <c r="C171" s="150">
        <v>500900</v>
      </c>
      <c r="D171" s="124">
        <v>48</v>
      </c>
      <c r="E171" s="131">
        <v>3.4825509685844883E-3</v>
      </c>
      <c r="F171" s="150">
        <v>453300</v>
      </c>
      <c r="G171" s="131">
        <v>1.4514089530158386E-4</v>
      </c>
      <c r="H171" s="131">
        <v>0.90566037735849059</v>
      </c>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row>
    <row r="172" spans="1:30" x14ac:dyDescent="0.3">
      <c r="A172" s="124" t="s">
        <v>236</v>
      </c>
      <c r="B172" s="152">
        <v>51</v>
      </c>
      <c r="C172" s="150">
        <v>7515214</v>
      </c>
      <c r="D172" s="124">
        <v>13</v>
      </c>
      <c r="E172" s="131">
        <v>9.4319088732496557E-4</v>
      </c>
      <c r="F172" s="150">
        <v>1865800</v>
      </c>
      <c r="G172" s="131">
        <v>5.9740543228258361E-4</v>
      </c>
      <c r="H172" s="131">
        <v>0.25490196078431371</v>
      </c>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row>
    <row r="173" spans="1:30" x14ac:dyDescent="0.3">
      <c r="A173" s="124" t="s">
        <v>237</v>
      </c>
      <c r="B173" s="152">
        <v>676</v>
      </c>
      <c r="C173" s="150">
        <v>5484255</v>
      </c>
      <c r="D173" s="124">
        <v>514</v>
      </c>
      <c r="E173" s="131">
        <v>3.7292316621925559E-2</v>
      </c>
      <c r="F173" s="150">
        <v>4239800</v>
      </c>
      <c r="G173" s="131">
        <v>1.3575300416934816E-3</v>
      </c>
      <c r="H173" s="131">
        <v>0.76035502958579881</v>
      </c>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row>
    <row r="174" spans="1:30" x14ac:dyDescent="0.3">
      <c r="A174" s="124" t="s">
        <v>238</v>
      </c>
      <c r="B174" s="152">
        <v>494</v>
      </c>
      <c r="C174" s="150">
        <v>79873407</v>
      </c>
      <c r="D174" s="124">
        <v>219</v>
      </c>
      <c r="E174" s="131">
        <v>1.5889138794166726E-2</v>
      </c>
      <c r="F174" s="150">
        <v>41032900</v>
      </c>
      <c r="G174" s="131">
        <v>1.313821275715941E-2</v>
      </c>
      <c r="H174" s="131">
        <v>0.44331983805668018</v>
      </c>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row>
    <row r="175" spans="1:30" x14ac:dyDescent="0.3">
      <c r="A175" s="124" t="s">
        <v>239</v>
      </c>
      <c r="B175" s="152">
        <v>11</v>
      </c>
      <c r="C175" s="150">
        <v>13866200</v>
      </c>
      <c r="D175" s="124">
        <v>6</v>
      </c>
      <c r="E175" s="131">
        <v>4.3531887107306103E-4</v>
      </c>
      <c r="F175" s="150">
        <v>7573000</v>
      </c>
      <c r="G175" s="131">
        <v>2.4247782927837953E-3</v>
      </c>
      <c r="H175" s="131">
        <v>0.54545454545454541</v>
      </c>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row>
    <row r="176" spans="1:30" x14ac:dyDescent="0.3">
      <c r="A176" s="124" t="s">
        <v>240</v>
      </c>
      <c r="B176" s="152">
        <v>15</v>
      </c>
      <c r="C176" s="150">
        <v>9015800</v>
      </c>
      <c r="D176" s="124">
        <v>6</v>
      </c>
      <c r="E176" s="131">
        <v>4.3531887107306103E-4</v>
      </c>
      <c r="F176" s="150">
        <v>3004900</v>
      </c>
      <c r="G176" s="131">
        <v>9.6213076614103089E-4</v>
      </c>
      <c r="H176" s="131">
        <v>0.4</v>
      </c>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row>
    <row r="177" spans="1:30" x14ac:dyDescent="0.3">
      <c r="A177" s="124" t="s">
        <v>241</v>
      </c>
      <c r="B177" s="152">
        <v>48</v>
      </c>
      <c r="C177" s="150">
        <v>119697900</v>
      </c>
      <c r="D177" s="124">
        <v>17</v>
      </c>
      <c r="E177" s="131">
        <v>1.2334034680403394E-3</v>
      </c>
      <c r="F177" s="150">
        <v>40151400</v>
      </c>
      <c r="G177" s="131">
        <v>1.2855967667354983E-2</v>
      </c>
      <c r="H177" s="131">
        <v>0.35416666666666669</v>
      </c>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row>
    <row r="178" spans="1:30" x14ac:dyDescent="0.3">
      <c r="A178" s="124" t="s">
        <v>243</v>
      </c>
      <c r="B178" s="152">
        <v>4206</v>
      </c>
      <c r="C178" s="150">
        <v>5315686000</v>
      </c>
      <c r="D178" s="124">
        <v>1880</v>
      </c>
      <c r="E178" s="131">
        <v>0.13639991293622578</v>
      </c>
      <c r="F178" s="150">
        <v>2054873364</v>
      </c>
      <c r="G178" s="131">
        <v>0.65794431895507921</v>
      </c>
      <c r="H178" s="131">
        <v>0.44698050404184497</v>
      </c>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row>
    <row r="179" spans="1:30" x14ac:dyDescent="0.3">
      <c r="A179" s="124" t="s">
        <v>244</v>
      </c>
      <c r="B179" s="152">
        <v>367</v>
      </c>
      <c r="C179" s="150">
        <v>62114155</v>
      </c>
      <c r="D179" s="124">
        <v>128</v>
      </c>
      <c r="E179" s="131">
        <v>9.2868025828919676E-3</v>
      </c>
      <c r="F179" s="150">
        <v>21974880</v>
      </c>
      <c r="G179" s="131">
        <v>7.0360771174605534E-3</v>
      </c>
      <c r="H179" s="131">
        <v>0.34877384196185285</v>
      </c>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row>
    <row r="180" spans="1:30" x14ac:dyDescent="0.3">
      <c r="A180" s="124" t="s">
        <v>245</v>
      </c>
      <c r="B180" s="152">
        <v>26</v>
      </c>
      <c r="C180" s="150">
        <v>21383600</v>
      </c>
      <c r="D180" s="124">
        <v>2</v>
      </c>
      <c r="E180" s="131">
        <v>1.4510629035768699E-4</v>
      </c>
      <c r="F180" s="150">
        <v>1881100</v>
      </c>
      <c r="G180" s="131">
        <v>6.0230429770970521E-4</v>
      </c>
      <c r="H180" s="131">
        <v>7.6923076923076927E-2</v>
      </c>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row>
    <row r="181" spans="1:30" x14ac:dyDescent="0.3">
      <c r="A181" s="124" t="s">
        <v>246</v>
      </c>
      <c r="B181" s="152">
        <v>59</v>
      </c>
      <c r="C181" s="150">
        <v>103402003</v>
      </c>
      <c r="D181" s="124">
        <v>28</v>
      </c>
      <c r="E181" s="131">
        <v>2.0314880650076179E-3</v>
      </c>
      <c r="F181" s="150">
        <v>50198800</v>
      </c>
      <c r="G181" s="131">
        <v>1.6073017372744646E-2</v>
      </c>
      <c r="H181" s="131">
        <v>0.47457627118644069</v>
      </c>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row>
    <row r="182" spans="1:30" x14ac:dyDescent="0.3">
      <c r="A182" s="124" t="s">
        <v>247</v>
      </c>
      <c r="B182" s="152">
        <v>616</v>
      </c>
      <c r="C182" s="150">
        <v>35001748</v>
      </c>
      <c r="D182" s="124">
        <v>384</v>
      </c>
      <c r="E182" s="131">
        <v>2.7860407748675906E-2</v>
      </c>
      <c r="F182" s="150">
        <v>7350469</v>
      </c>
      <c r="G182" s="131">
        <v>2.3535266965509327E-3</v>
      </c>
      <c r="H182" s="131">
        <v>0.62337662337662336</v>
      </c>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row>
    <row r="183" spans="1:30" x14ac:dyDescent="0.3">
      <c r="A183" s="124" t="s">
        <v>248</v>
      </c>
      <c r="B183" s="152">
        <v>27</v>
      </c>
      <c r="C183" s="150">
        <v>137094670</v>
      </c>
      <c r="D183" s="124">
        <v>17</v>
      </c>
      <c r="E183" s="131">
        <v>1.2334034680403394E-3</v>
      </c>
      <c r="F183" s="150">
        <v>77245463</v>
      </c>
      <c r="G183" s="131">
        <v>2.4733014908019785E-2</v>
      </c>
      <c r="H183" s="131">
        <v>0.62962962962962965</v>
      </c>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row>
    <row r="184" spans="1:30" x14ac:dyDescent="0.3">
      <c r="A184" s="124" t="s">
        <v>249</v>
      </c>
      <c r="B184" s="152">
        <v>26</v>
      </c>
      <c r="C184" s="150">
        <v>186232332</v>
      </c>
      <c r="D184" s="124">
        <v>9</v>
      </c>
      <c r="E184" s="131">
        <v>6.5297830660959158E-4</v>
      </c>
      <c r="F184" s="150">
        <v>65611998</v>
      </c>
      <c r="G184" s="131">
        <v>2.1008127359906748E-2</v>
      </c>
      <c r="H184" s="131">
        <v>0.34615384615384615</v>
      </c>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row>
    <row r="185" spans="1:30" x14ac:dyDescent="0.3">
      <c r="A185" s="124" t="s">
        <v>250</v>
      </c>
      <c r="B185" s="152">
        <v>30</v>
      </c>
      <c r="C185" s="150">
        <v>2877458</v>
      </c>
      <c r="D185" s="124">
        <v>22</v>
      </c>
      <c r="E185" s="131">
        <v>1.5961691939345571E-3</v>
      </c>
      <c r="F185" s="150">
        <v>1971650</v>
      </c>
      <c r="G185" s="131">
        <v>6.3129725616891199E-4</v>
      </c>
      <c r="H185" s="131">
        <v>0.73333333333333328</v>
      </c>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row>
    <row r="186" spans="1:30" x14ac:dyDescent="0.3">
      <c r="A186" s="124" t="s">
        <v>251</v>
      </c>
      <c r="B186" s="152">
        <v>118</v>
      </c>
      <c r="C186" s="150">
        <v>13438232</v>
      </c>
      <c r="D186" s="124">
        <v>48</v>
      </c>
      <c r="E186" s="131">
        <v>3.4825509685844883E-3</v>
      </c>
      <c r="F186" s="150">
        <v>7557357</v>
      </c>
      <c r="G186" s="131">
        <v>2.419769603118667E-3</v>
      </c>
      <c r="H186" s="131">
        <v>0.40677966101694918</v>
      </c>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row>
    <row r="187" spans="1:30" x14ac:dyDescent="0.3">
      <c r="A187" s="124" t="s">
        <v>252</v>
      </c>
      <c r="B187" s="152">
        <v>289</v>
      </c>
      <c r="C187" s="150">
        <v>17888688</v>
      </c>
      <c r="D187" s="124">
        <v>166</v>
      </c>
      <c r="E187" s="131">
        <v>1.2043822099688021E-2</v>
      </c>
      <c r="F187" s="150">
        <v>10535700</v>
      </c>
      <c r="G187" s="131">
        <v>3.3733971555898897E-3</v>
      </c>
      <c r="H187" s="131">
        <v>0.5743944636678201</v>
      </c>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row>
    <row r="188" spans="1:30" x14ac:dyDescent="0.3">
      <c r="A188" s="124" t="s">
        <v>253</v>
      </c>
      <c r="B188" s="152">
        <v>52</v>
      </c>
      <c r="C188" s="150">
        <v>10770000</v>
      </c>
      <c r="D188" s="124">
        <v>25</v>
      </c>
      <c r="E188" s="131">
        <v>1.8138286294710876E-3</v>
      </c>
      <c r="F188" s="150">
        <v>4941200</v>
      </c>
      <c r="G188" s="131">
        <v>1.5821094018623123E-3</v>
      </c>
      <c r="H188" s="131">
        <v>0.48076923076923078</v>
      </c>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row>
    <row r="189" spans="1:30" x14ac:dyDescent="0.3">
      <c r="A189" s="124" t="s">
        <v>254</v>
      </c>
      <c r="B189" s="152">
        <v>54</v>
      </c>
      <c r="C189" s="150">
        <v>113077300</v>
      </c>
      <c r="D189" s="124">
        <v>26</v>
      </c>
      <c r="E189" s="131">
        <v>1.8863817746499311E-3</v>
      </c>
      <c r="F189" s="150">
        <v>52286300</v>
      </c>
      <c r="G189" s="131">
        <v>1.6741408325628069E-2</v>
      </c>
      <c r="H189" s="131">
        <v>0.48148148148148145</v>
      </c>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row>
    <row r="190" spans="1:30" x14ac:dyDescent="0.3">
      <c r="A190" s="124" t="s">
        <v>255</v>
      </c>
      <c r="B190" s="152">
        <v>299</v>
      </c>
      <c r="C190" s="150">
        <v>2549050</v>
      </c>
      <c r="D190" s="124">
        <v>109</v>
      </c>
      <c r="E190" s="131">
        <v>7.9082928244939427E-3</v>
      </c>
      <c r="F190" s="150">
        <v>980100</v>
      </c>
      <c r="G190" s="131">
        <v>3.1381555589032059E-4</v>
      </c>
      <c r="H190" s="131">
        <v>0.36454849498327757</v>
      </c>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row>
    <row r="191" spans="1:30" x14ac:dyDescent="0.3">
      <c r="A191" s="124" t="s">
        <v>256</v>
      </c>
      <c r="B191" s="152">
        <v>5501</v>
      </c>
      <c r="C191" s="150">
        <v>251134859</v>
      </c>
      <c r="D191" s="124">
        <v>3079</v>
      </c>
      <c r="E191" s="131">
        <v>0.22339113400565916</v>
      </c>
      <c r="F191" s="150">
        <v>136095769</v>
      </c>
      <c r="G191" s="131">
        <v>4.3576134479191578E-2</v>
      </c>
      <c r="H191" s="131">
        <v>0.55971641519723692</v>
      </c>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row>
    <row r="192" spans="1:30" x14ac:dyDescent="0.3">
      <c r="A192" s="124" t="s">
        <v>257</v>
      </c>
      <c r="B192" s="152">
        <v>448</v>
      </c>
      <c r="C192" s="150">
        <v>620411833</v>
      </c>
      <c r="D192" s="124">
        <v>232</v>
      </c>
      <c r="E192" s="131">
        <v>1.6832329681491693E-2</v>
      </c>
      <c r="F192" s="150">
        <v>319143327</v>
      </c>
      <c r="G192" s="131">
        <v>0.10218563470175632</v>
      </c>
      <c r="H192" s="131">
        <v>0.5178571428571429</v>
      </c>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row>
    <row r="193" spans="1:30" x14ac:dyDescent="0.3">
      <c r="A193" s="124" t="s">
        <v>258</v>
      </c>
      <c r="B193" s="152">
        <v>296</v>
      </c>
      <c r="C193" s="150">
        <v>11519725</v>
      </c>
      <c r="D193" s="124">
        <v>191</v>
      </c>
      <c r="E193" s="131">
        <v>1.3857650729159109E-2</v>
      </c>
      <c r="F193" s="150">
        <v>7399602</v>
      </c>
      <c r="G193" s="131">
        <v>2.3692584583176494E-3</v>
      </c>
      <c r="H193" s="131">
        <v>0.64527027027027029</v>
      </c>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row>
    <row r="194" spans="1:30" x14ac:dyDescent="0.3">
      <c r="A194" s="124" t="s">
        <v>259</v>
      </c>
      <c r="B194" s="152">
        <v>1547</v>
      </c>
      <c r="C194" s="150">
        <v>177052026</v>
      </c>
      <c r="D194" s="124">
        <v>692</v>
      </c>
      <c r="E194" s="131">
        <v>5.0206776463759706E-2</v>
      </c>
      <c r="F194" s="150">
        <v>50873551</v>
      </c>
      <c r="G194" s="131">
        <v>1.6289064062013647E-2</v>
      </c>
      <c r="H194" s="131">
        <v>0.4473173884938591</v>
      </c>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row>
    <row r="195" spans="1:30" x14ac:dyDescent="0.3">
      <c r="A195" s="124" t="s">
        <v>260</v>
      </c>
      <c r="B195" s="152">
        <v>146</v>
      </c>
      <c r="C195" s="150">
        <v>13491800</v>
      </c>
      <c r="D195" s="124">
        <v>80</v>
      </c>
      <c r="E195" s="131">
        <v>5.8042516143074806E-3</v>
      </c>
      <c r="F195" s="150">
        <v>7098100</v>
      </c>
      <c r="G195" s="131">
        <v>2.272721352173334E-3</v>
      </c>
      <c r="H195" s="131">
        <v>0.54794520547945202</v>
      </c>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row>
    <row r="196" spans="1:30" x14ac:dyDescent="0.3">
      <c r="A196" s="124" t="s">
        <v>261</v>
      </c>
      <c r="B196" s="152">
        <v>46</v>
      </c>
      <c r="C196" s="150">
        <v>407300</v>
      </c>
      <c r="D196" s="124">
        <v>25</v>
      </c>
      <c r="E196" s="131">
        <v>1.8138286294710876E-3</v>
      </c>
      <c r="F196" s="150">
        <v>235600</v>
      </c>
      <c r="G196" s="131">
        <v>7.5436123832016663E-5</v>
      </c>
      <c r="H196" s="131">
        <v>0.54347826086956519</v>
      </c>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row>
    <row r="197" spans="1:30" x14ac:dyDescent="0.3">
      <c r="A197" s="124" t="s">
        <v>262</v>
      </c>
      <c r="B197" s="152">
        <v>1236</v>
      </c>
      <c r="C197" s="150">
        <v>10519317</v>
      </c>
      <c r="D197" s="124">
        <v>678</v>
      </c>
      <c r="E197" s="131">
        <v>4.9191032431255895E-2</v>
      </c>
      <c r="F197" s="150">
        <v>5797500</v>
      </c>
      <c r="G197" s="131">
        <v>1.856285772139714E-3</v>
      </c>
      <c r="H197" s="131">
        <v>0.54854368932038833</v>
      </c>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row>
    <row r="198" spans="1:30" x14ac:dyDescent="0.3">
      <c r="A198" s="124" t="s">
        <v>263</v>
      </c>
      <c r="B198" s="152">
        <v>122</v>
      </c>
      <c r="C198" s="150">
        <v>55118868</v>
      </c>
      <c r="D198" s="124">
        <v>45</v>
      </c>
      <c r="E198" s="131">
        <v>3.2648915330479576E-3</v>
      </c>
      <c r="F198" s="150">
        <v>21343200</v>
      </c>
      <c r="G198" s="131">
        <v>6.8338212146498226E-3</v>
      </c>
      <c r="H198" s="131">
        <v>0.36885245901639346</v>
      </c>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row>
    <row r="199" spans="1:30" x14ac:dyDescent="0.3">
      <c r="A199" s="124" t="s">
        <v>264</v>
      </c>
      <c r="B199" s="152">
        <v>74</v>
      </c>
      <c r="C199" s="150">
        <v>674300</v>
      </c>
      <c r="D199" s="124">
        <v>39</v>
      </c>
      <c r="E199" s="131">
        <v>2.8295726619748966E-3</v>
      </c>
      <c r="F199" s="150">
        <v>365400</v>
      </c>
      <c r="G199" s="131">
        <v>1.1699643314184588E-4</v>
      </c>
      <c r="H199" s="131">
        <v>0.52702702702702697</v>
      </c>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row>
    <row r="200" spans="1:30" x14ac:dyDescent="0.3">
      <c r="A200" s="124" t="s">
        <v>265</v>
      </c>
      <c r="B200" s="152">
        <v>8</v>
      </c>
      <c r="C200" s="150">
        <v>7189480</v>
      </c>
      <c r="D200" s="124">
        <v>8</v>
      </c>
      <c r="E200" s="131">
        <v>5.8042516143074797E-4</v>
      </c>
      <c r="F200" s="150">
        <v>7210500</v>
      </c>
      <c r="G200" s="131">
        <v>2.308710402762123E-3</v>
      </c>
      <c r="H200" s="131">
        <v>1</v>
      </c>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row>
    <row r="201" spans="1:30" x14ac:dyDescent="0.3">
      <c r="A201" s="124" t="s">
        <v>266</v>
      </c>
      <c r="B201" s="152">
        <v>125</v>
      </c>
      <c r="C201" s="150">
        <v>118719782</v>
      </c>
      <c r="D201" s="124">
        <v>42</v>
      </c>
      <c r="E201" s="131">
        <v>3.0472320975114273E-3</v>
      </c>
      <c r="F201" s="150">
        <v>36202650</v>
      </c>
      <c r="G201" s="131">
        <v>1.1591628134325798E-2</v>
      </c>
      <c r="H201" s="131">
        <v>0.33600000000000002</v>
      </c>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row>
    <row r="202" spans="1:30" x14ac:dyDescent="0.3">
      <c r="A202" s="124" t="s">
        <v>267</v>
      </c>
      <c r="B202" s="152">
        <v>49</v>
      </c>
      <c r="C202" s="150">
        <v>3471700</v>
      </c>
      <c r="D202" s="124">
        <v>38</v>
      </c>
      <c r="E202" s="131">
        <v>2.7570195167960533E-3</v>
      </c>
      <c r="F202" s="150">
        <v>2758400</v>
      </c>
      <c r="G202" s="131">
        <v>8.832046009262936E-4</v>
      </c>
      <c r="H202" s="131">
        <v>0.77551020408163263</v>
      </c>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row>
    <row r="203" spans="1:30" x14ac:dyDescent="0.3">
      <c r="A203" s="124" t="s">
        <v>268</v>
      </c>
      <c r="B203" s="152">
        <v>904</v>
      </c>
      <c r="C203" s="150">
        <v>24210863</v>
      </c>
      <c r="D203" s="124">
        <v>595</v>
      </c>
      <c r="E203" s="131">
        <v>4.3169121381411886E-2</v>
      </c>
      <c r="F203" s="150">
        <v>15726632</v>
      </c>
      <c r="G203" s="131">
        <v>5.0354675679650084E-3</v>
      </c>
      <c r="H203" s="131">
        <v>0.6581858407079646</v>
      </c>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row>
    <row r="204" spans="1:30" s="46" customFormat="1" x14ac:dyDescent="0.3">
      <c r="A204" s="52" t="s">
        <v>269</v>
      </c>
      <c r="B204" s="76">
        <v>24800</v>
      </c>
      <c r="C204" s="77">
        <v>7667079382</v>
      </c>
      <c r="D204" s="76">
        <v>13783</v>
      </c>
      <c r="E204" s="48">
        <v>1</v>
      </c>
      <c r="F204" s="77">
        <v>3123172136</v>
      </c>
      <c r="G204" s="48">
        <v>1</v>
      </c>
      <c r="H204" s="48">
        <v>0.55576612903225808</v>
      </c>
    </row>
    <row r="205" spans="1:30" s="42" customFormat="1" ht="5.0999999999999996" customHeight="1" x14ac:dyDescent="0.3">
      <c r="A205" s="148"/>
      <c r="B205" s="148"/>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row>
    <row r="206" spans="1:30" x14ac:dyDescent="0.3">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row>
    <row r="207" spans="1:30" s="45" customFormat="1" ht="27" x14ac:dyDescent="0.5">
      <c r="A207" s="125" t="s">
        <v>181</v>
      </c>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row>
    <row r="208" spans="1:30" x14ac:dyDescent="0.3">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row>
    <row r="209" spans="1:30" s="31" customFormat="1" x14ac:dyDescent="0.3">
      <c r="A209" s="126"/>
      <c r="B209" s="126" t="s">
        <v>293</v>
      </c>
      <c r="C209" s="126" t="s">
        <v>185</v>
      </c>
      <c r="D209" s="126" t="s">
        <v>77</v>
      </c>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row>
    <row r="210" spans="1:30" s="14" customFormat="1" ht="43.2" x14ac:dyDescent="0.3">
      <c r="A210" s="149"/>
      <c r="B210" s="149" t="s">
        <v>286</v>
      </c>
      <c r="C210" s="175">
        <v>1658732270</v>
      </c>
      <c r="D210" s="184">
        <v>48933900</v>
      </c>
      <c r="E210" s="185"/>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row>
    <row r="211" spans="1:30" s="14" customFormat="1" ht="28.8" x14ac:dyDescent="0.3">
      <c r="A211" s="149"/>
      <c r="B211" s="149" t="s">
        <v>189</v>
      </c>
      <c r="C211" s="176">
        <v>12113</v>
      </c>
      <c r="D211" s="177">
        <v>296</v>
      </c>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row>
    <row r="212" spans="1:30" s="14" customFormat="1" x14ac:dyDescent="0.3">
      <c r="A212" s="149"/>
      <c r="B212" s="149" t="s">
        <v>294</v>
      </c>
      <c r="C212" s="186">
        <v>97.537849059131176</v>
      </c>
      <c r="D212" s="187">
        <v>2.8774428751389873</v>
      </c>
      <c r="E212" s="176"/>
      <c r="F212" s="149"/>
      <c r="G212" s="149"/>
      <c r="H212" s="149"/>
      <c r="I212" s="176"/>
      <c r="J212" s="149"/>
      <c r="K212" s="149"/>
      <c r="L212" s="149"/>
      <c r="M212" s="149"/>
      <c r="N212" s="149"/>
      <c r="O212" s="149"/>
      <c r="P212" s="149"/>
      <c r="Q212" s="149"/>
      <c r="R212" s="149"/>
      <c r="S212" s="149"/>
      <c r="T212" s="149"/>
      <c r="U212" s="149"/>
      <c r="V212" s="149"/>
      <c r="W212" s="149"/>
      <c r="X212" s="149"/>
      <c r="Y212" s="149"/>
      <c r="Z212" s="149"/>
      <c r="AA212" s="149"/>
      <c r="AB212" s="149"/>
      <c r="AC212" s="149"/>
      <c r="AD212" s="149"/>
    </row>
    <row r="213" spans="1:30" s="14" customFormat="1" ht="28.8" x14ac:dyDescent="0.3">
      <c r="A213" s="149"/>
      <c r="B213" s="149" t="s">
        <v>295</v>
      </c>
      <c r="C213" s="188">
        <v>0.56000000000000005</v>
      </c>
      <c r="D213" s="189">
        <v>0.63</v>
      </c>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row>
    <row r="214" spans="1:30" x14ac:dyDescent="0.3">
      <c r="A214" s="124"/>
      <c r="B214" s="124" t="s">
        <v>194</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row>
    <row r="215" spans="1:30" x14ac:dyDescent="0.3">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row>
    <row r="216" spans="1:30" x14ac:dyDescent="0.3">
      <c r="A216" s="181" t="s">
        <v>289</v>
      </c>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row>
    <row r="217" spans="1:30" s="39" customFormat="1" ht="18" x14ac:dyDescent="0.35">
      <c r="A217" s="108" t="s">
        <v>181</v>
      </c>
      <c r="B217" s="108" t="s">
        <v>296</v>
      </c>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row>
    <row r="218" spans="1:30" x14ac:dyDescent="0.3">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row>
    <row r="219" spans="1:30" s="31" customFormat="1" ht="43.2" x14ac:dyDescent="0.3">
      <c r="A219" s="126" t="s">
        <v>290</v>
      </c>
      <c r="B219" s="182" t="s">
        <v>223</v>
      </c>
      <c r="C219" s="183" t="s">
        <v>224</v>
      </c>
      <c r="D219" s="182" t="s">
        <v>225</v>
      </c>
      <c r="E219" s="137" t="s">
        <v>226</v>
      </c>
      <c r="F219" s="183" t="s">
        <v>291</v>
      </c>
      <c r="G219" s="126" t="s">
        <v>228</v>
      </c>
      <c r="H219" s="126" t="s">
        <v>284</v>
      </c>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row>
    <row r="220" spans="1:30" x14ac:dyDescent="0.3">
      <c r="A220" s="124" t="s">
        <v>207</v>
      </c>
      <c r="B220" s="152">
        <v>1252</v>
      </c>
      <c r="C220" s="150">
        <v>59876982</v>
      </c>
      <c r="D220" s="152">
        <v>719</v>
      </c>
      <c r="E220" s="131">
        <v>5.9357714851812106E-2</v>
      </c>
      <c r="F220" s="150">
        <v>25761567</v>
      </c>
      <c r="G220" s="131">
        <v>1.5530877083617599E-2</v>
      </c>
      <c r="H220" s="131">
        <v>0.57428115015974446</v>
      </c>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row>
    <row r="221" spans="1:30" x14ac:dyDescent="0.3">
      <c r="A221" s="124" t="s">
        <v>208</v>
      </c>
      <c r="B221" s="152">
        <v>5627</v>
      </c>
      <c r="C221" s="150">
        <v>1611295807</v>
      </c>
      <c r="D221" s="152">
        <v>2613</v>
      </c>
      <c r="E221" s="131">
        <v>0.2157186493849583</v>
      </c>
      <c r="F221" s="150">
        <v>668907154</v>
      </c>
      <c r="G221" s="131">
        <v>0.40326408673534758</v>
      </c>
      <c r="H221" s="131">
        <v>0.46436822463124222</v>
      </c>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row>
    <row r="222" spans="1:30" x14ac:dyDescent="0.3">
      <c r="A222" s="124" t="s">
        <v>209</v>
      </c>
      <c r="B222" s="152">
        <v>450</v>
      </c>
      <c r="C222" s="150">
        <v>241956261</v>
      </c>
      <c r="D222" s="152">
        <v>223</v>
      </c>
      <c r="E222" s="131">
        <v>1.8409972756542558E-2</v>
      </c>
      <c r="F222" s="150">
        <v>99658145</v>
      </c>
      <c r="G222" s="131">
        <v>6.0080910465436357E-2</v>
      </c>
      <c r="H222" s="131">
        <v>0.49555555555555558</v>
      </c>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row>
    <row r="223" spans="1:30" x14ac:dyDescent="0.3">
      <c r="A223" s="124" t="s">
        <v>210</v>
      </c>
      <c r="B223" s="152">
        <v>9832</v>
      </c>
      <c r="C223" s="150">
        <v>194703329</v>
      </c>
      <c r="D223" s="152">
        <v>6520</v>
      </c>
      <c r="E223" s="131">
        <v>0.53826467431684966</v>
      </c>
      <c r="F223" s="150">
        <v>94263663</v>
      </c>
      <c r="G223" s="131">
        <v>5.6828738853678902E-2</v>
      </c>
      <c r="H223" s="131">
        <v>0.66314076484947115</v>
      </c>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row>
    <row r="224" spans="1:30" x14ac:dyDescent="0.3">
      <c r="A224" s="124" t="s">
        <v>211</v>
      </c>
      <c r="B224" s="152">
        <v>1657</v>
      </c>
      <c r="C224" s="150">
        <v>888389921</v>
      </c>
      <c r="D224" s="152">
        <v>948</v>
      </c>
      <c r="E224" s="131">
        <v>7.8263023198216791E-2</v>
      </c>
      <c r="F224" s="150">
        <v>424475922</v>
      </c>
      <c r="G224" s="131">
        <v>0.2559038186433788</v>
      </c>
      <c r="H224" s="131">
        <v>0.57211828605914306</v>
      </c>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row>
    <row r="225" spans="1:30" x14ac:dyDescent="0.3">
      <c r="A225" s="124" t="s">
        <v>212</v>
      </c>
      <c r="B225" s="152">
        <v>1801</v>
      </c>
      <c r="C225" s="150">
        <v>843513107</v>
      </c>
      <c r="D225" s="152">
        <v>1081</v>
      </c>
      <c r="E225" s="131">
        <v>8.9242962106827375E-2</v>
      </c>
      <c r="F225" s="150">
        <v>341199819</v>
      </c>
      <c r="G225" s="131">
        <v>0.20569915059288019</v>
      </c>
      <c r="H225" s="131">
        <v>0.60022209883398114</v>
      </c>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row>
    <row r="226" spans="1:30" x14ac:dyDescent="0.3">
      <c r="A226" s="124" t="s">
        <v>100</v>
      </c>
      <c r="B226" s="152">
        <v>16</v>
      </c>
      <c r="C226" s="150">
        <v>12560900</v>
      </c>
      <c r="D226" s="152">
        <v>9</v>
      </c>
      <c r="E226" s="131">
        <v>7.4300338479319742E-4</v>
      </c>
      <c r="F226" s="150">
        <v>4466000</v>
      </c>
      <c r="G226" s="131">
        <v>2.6924176256605896E-3</v>
      </c>
      <c r="H226" s="131">
        <v>0.5625</v>
      </c>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row>
    <row r="227" spans="1:30" s="46" customFormat="1" x14ac:dyDescent="0.3">
      <c r="A227" s="46" t="s">
        <v>269</v>
      </c>
      <c r="B227" s="76">
        <v>20635</v>
      </c>
      <c r="C227" s="77">
        <v>3852296307</v>
      </c>
      <c r="D227" s="76">
        <v>12113</v>
      </c>
      <c r="E227" s="48">
        <v>1</v>
      </c>
      <c r="F227" s="77">
        <v>1658732270</v>
      </c>
      <c r="G227" s="48">
        <v>1</v>
      </c>
      <c r="H227" s="48">
        <v>0.58701235764477833</v>
      </c>
    </row>
    <row r="228" spans="1:30" x14ac:dyDescent="0.3">
      <c r="A228" s="124"/>
      <c r="B228" s="50"/>
      <c r="C228" s="127"/>
      <c r="D228" s="50"/>
      <c r="E228" s="131"/>
      <c r="F228" s="127"/>
      <c r="G228" s="131"/>
      <c r="H228" s="131"/>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row>
    <row r="229" spans="1:30" x14ac:dyDescent="0.3">
      <c r="A229" s="124"/>
      <c r="B229" s="50"/>
      <c r="C229" s="127"/>
      <c r="D229" s="50"/>
      <c r="E229" s="131"/>
      <c r="F229" s="127"/>
      <c r="G229" s="131"/>
      <c r="H229" s="131"/>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row>
    <row r="230" spans="1:30" s="31" customFormat="1" ht="43.2" x14ac:dyDescent="0.3">
      <c r="A230" s="126" t="s">
        <v>292</v>
      </c>
      <c r="B230" s="182" t="s">
        <v>223</v>
      </c>
      <c r="C230" s="183" t="s">
        <v>224</v>
      </c>
      <c r="D230" s="182" t="s">
        <v>225</v>
      </c>
      <c r="E230" s="137" t="s">
        <v>226</v>
      </c>
      <c r="F230" s="183" t="s">
        <v>227</v>
      </c>
      <c r="G230" s="137" t="s">
        <v>228</v>
      </c>
      <c r="H230" s="137" t="s">
        <v>284</v>
      </c>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row>
    <row r="231" spans="1:30" x14ac:dyDescent="0.3">
      <c r="A231" s="124" t="s">
        <v>215</v>
      </c>
      <c r="B231" s="152">
        <v>13921</v>
      </c>
      <c r="C231" s="150">
        <v>199732005</v>
      </c>
      <c r="D231" s="152">
        <v>9092</v>
      </c>
      <c r="E231" s="131">
        <v>0.75059853050441672</v>
      </c>
      <c r="F231" s="150">
        <v>126492574</v>
      </c>
      <c r="G231" s="131">
        <v>7.6258583912399563E-2</v>
      </c>
      <c r="H231" s="131">
        <v>0.65311400043100354</v>
      </c>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row>
    <row r="232" spans="1:30" x14ac:dyDescent="0.3">
      <c r="A232" s="124" t="s">
        <v>216</v>
      </c>
      <c r="B232" s="152">
        <v>2795</v>
      </c>
      <c r="C232" s="150">
        <v>194052504</v>
      </c>
      <c r="D232" s="152">
        <v>1404</v>
      </c>
      <c r="E232" s="131">
        <v>0.11590852802773879</v>
      </c>
      <c r="F232" s="150">
        <v>95078212</v>
      </c>
      <c r="G232" s="131">
        <v>5.7319806046819119E-2</v>
      </c>
      <c r="H232" s="131">
        <v>0.50232558139534889</v>
      </c>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row>
    <row r="233" spans="1:30" x14ac:dyDescent="0.3">
      <c r="A233" s="124" t="s">
        <v>217</v>
      </c>
      <c r="B233" s="152">
        <v>3513</v>
      </c>
      <c r="C233" s="150">
        <v>1646591671</v>
      </c>
      <c r="D233" s="152">
        <v>1460</v>
      </c>
      <c r="E233" s="131">
        <v>0.12053166019978535</v>
      </c>
      <c r="F233" s="150">
        <v>742705773</v>
      </c>
      <c r="G233" s="131">
        <v>0.4477550635703253</v>
      </c>
      <c r="H233" s="131">
        <v>0.41559920296043268</v>
      </c>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row>
    <row r="234" spans="1:30" x14ac:dyDescent="0.3">
      <c r="A234" s="124" t="s">
        <v>218</v>
      </c>
      <c r="B234" s="152">
        <v>331</v>
      </c>
      <c r="C234" s="150">
        <v>1077966101</v>
      </c>
      <c r="D234" s="152">
        <v>130</v>
      </c>
      <c r="E234" s="131">
        <v>1.0732271113679517E-2</v>
      </c>
      <c r="F234" s="150">
        <v>423163002</v>
      </c>
      <c r="G234" s="131">
        <v>0.25511229850251843</v>
      </c>
      <c r="H234" s="131">
        <v>0.39274924471299094</v>
      </c>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row>
    <row r="235" spans="1:30" x14ac:dyDescent="0.3">
      <c r="A235" s="124" t="s">
        <v>219</v>
      </c>
      <c r="B235" s="152">
        <v>75</v>
      </c>
      <c r="C235" s="150">
        <v>733954026</v>
      </c>
      <c r="D235" s="152">
        <v>27</v>
      </c>
      <c r="E235" s="131">
        <v>2.229010154379592E-3</v>
      </c>
      <c r="F235" s="150">
        <v>271292709</v>
      </c>
      <c r="G235" s="131">
        <v>0.16355424796793758</v>
      </c>
      <c r="H235" s="131">
        <v>0.36</v>
      </c>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row>
    <row r="236" spans="1:30" s="46" customFormat="1" x14ac:dyDescent="0.3">
      <c r="A236" s="46" t="s">
        <v>137</v>
      </c>
      <c r="B236" s="76">
        <v>20635</v>
      </c>
      <c r="C236" s="77">
        <v>3852296307</v>
      </c>
      <c r="D236" s="76">
        <v>12113</v>
      </c>
      <c r="E236" s="48">
        <v>1</v>
      </c>
      <c r="F236" s="77">
        <v>1658732270</v>
      </c>
      <c r="G236" s="48">
        <v>1</v>
      </c>
      <c r="H236" s="48">
        <v>0.58701235764477833</v>
      </c>
    </row>
    <row r="237" spans="1:30" x14ac:dyDescent="0.3">
      <c r="A237" s="124"/>
      <c r="B237" s="50"/>
      <c r="C237" s="127"/>
      <c r="D237" s="50"/>
      <c r="E237" s="131"/>
      <c r="F237" s="127"/>
      <c r="G237" s="131"/>
      <c r="H237" s="131"/>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row>
    <row r="238" spans="1:30" s="31" customFormat="1" ht="43.2" x14ac:dyDescent="0.3">
      <c r="A238" s="126" t="s">
        <v>222</v>
      </c>
      <c r="B238" s="182" t="s">
        <v>223</v>
      </c>
      <c r="C238" s="183" t="s">
        <v>224</v>
      </c>
      <c r="D238" s="182" t="s">
        <v>225</v>
      </c>
      <c r="E238" s="137" t="s">
        <v>226</v>
      </c>
      <c r="F238" s="183" t="s">
        <v>227</v>
      </c>
      <c r="G238" s="137" t="s">
        <v>228</v>
      </c>
      <c r="H238" s="137" t="s">
        <v>284</v>
      </c>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row>
    <row r="239" spans="1:30" x14ac:dyDescent="0.3">
      <c r="A239" s="124" t="s">
        <v>229</v>
      </c>
      <c r="B239" s="152">
        <v>272</v>
      </c>
      <c r="C239" s="150">
        <v>2263900</v>
      </c>
      <c r="D239" s="152">
        <v>128</v>
      </c>
      <c r="E239" s="131">
        <v>1.0567159250392141E-2</v>
      </c>
      <c r="F239" s="150">
        <v>1060600</v>
      </c>
      <c r="G239" s="131">
        <v>6.3940397084093627E-4</v>
      </c>
      <c r="H239" s="131">
        <v>0.47058823529411764</v>
      </c>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row>
    <row r="240" spans="1:30" x14ac:dyDescent="0.3">
      <c r="A240" s="124" t="s">
        <v>230</v>
      </c>
      <c r="B240" s="152">
        <v>5996</v>
      </c>
      <c r="C240" s="150">
        <v>22281684</v>
      </c>
      <c r="D240" s="152">
        <v>4181</v>
      </c>
      <c r="E240" s="131">
        <v>0.34516635020226205</v>
      </c>
      <c r="F240" s="150">
        <v>13647364</v>
      </c>
      <c r="G240" s="131">
        <v>8.2275869631450536E-3</v>
      </c>
      <c r="H240" s="131">
        <v>0.69729819879919952</v>
      </c>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row>
    <row r="241" spans="1:30" x14ac:dyDescent="0.3">
      <c r="A241" s="124" t="s">
        <v>231</v>
      </c>
      <c r="B241" s="152">
        <v>31</v>
      </c>
      <c r="C241" s="150">
        <v>5618065</v>
      </c>
      <c r="D241" s="152">
        <v>23</v>
      </c>
      <c r="E241" s="131">
        <v>1.8987864278048377E-3</v>
      </c>
      <c r="F241" s="150">
        <v>1990814</v>
      </c>
      <c r="G241" s="131">
        <v>1.2002021278575596E-3</v>
      </c>
      <c r="H241" s="131">
        <v>0.74193548387096775</v>
      </c>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row>
    <row r="242" spans="1:30" x14ac:dyDescent="0.3">
      <c r="A242" s="124" t="s">
        <v>232</v>
      </c>
      <c r="B242" s="152">
        <v>58</v>
      </c>
      <c r="C242" s="150">
        <v>19397817</v>
      </c>
      <c r="D242" s="152">
        <v>34</v>
      </c>
      <c r="E242" s="131">
        <v>2.8069016758854124E-3</v>
      </c>
      <c r="F242" s="150">
        <v>7388500</v>
      </c>
      <c r="G242" s="131">
        <v>4.4543053352425581E-3</v>
      </c>
      <c r="H242" s="131">
        <v>0.58620689655172409</v>
      </c>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row>
    <row r="243" spans="1:30" x14ac:dyDescent="0.3">
      <c r="A243" s="124" t="s">
        <v>233</v>
      </c>
      <c r="B243" s="152">
        <v>2</v>
      </c>
      <c r="C243" s="150">
        <v>666800</v>
      </c>
      <c r="D243" s="152">
        <v>1</v>
      </c>
      <c r="E243" s="131">
        <v>8.2555931643688599E-5</v>
      </c>
      <c r="F243" s="150">
        <v>359200</v>
      </c>
      <c r="G243" s="131">
        <v>2.1655092054126372E-4</v>
      </c>
      <c r="H243" s="131">
        <v>0.5</v>
      </c>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row>
    <row r="244" spans="1:30" x14ac:dyDescent="0.3">
      <c r="A244" s="124" t="s">
        <v>234</v>
      </c>
      <c r="B244" s="152">
        <v>18</v>
      </c>
      <c r="C244" s="150">
        <v>11500000</v>
      </c>
      <c r="D244" s="152">
        <v>6</v>
      </c>
      <c r="E244" s="131">
        <v>4.9533558986213165E-4</v>
      </c>
      <c r="F244" s="150">
        <v>4000000</v>
      </c>
      <c r="G244" s="131">
        <v>2.4114801842011549E-3</v>
      </c>
      <c r="H244" s="131">
        <v>0.33333333333333331</v>
      </c>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row>
    <row r="245" spans="1:30" x14ac:dyDescent="0.3">
      <c r="A245" s="124" t="s">
        <v>235</v>
      </c>
      <c r="B245" s="152">
        <v>28</v>
      </c>
      <c r="C245" s="150">
        <v>253600</v>
      </c>
      <c r="D245" s="152">
        <v>22</v>
      </c>
      <c r="E245" s="131">
        <v>1.8162304961611491E-3</v>
      </c>
      <c r="F245" s="150">
        <v>199100</v>
      </c>
      <c r="G245" s="131">
        <v>1.2003142616861249E-4</v>
      </c>
      <c r="H245" s="131">
        <v>0.7857142857142857</v>
      </c>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row>
    <row r="246" spans="1:30" x14ac:dyDescent="0.3">
      <c r="A246" s="124" t="s">
        <v>236</v>
      </c>
      <c r="B246" s="152">
        <v>31</v>
      </c>
      <c r="C246" s="150">
        <v>6339651</v>
      </c>
      <c r="D246" s="152">
        <v>10</v>
      </c>
      <c r="E246" s="131">
        <v>8.2555931643688604E-4</v>
      </c>
      <c r="F246" s="150">
        <v>2429000</v>
      </c>
      <c r="G246" s="131">
        <v>1.4643713418561514E-3</v>
      </c>
      <c r="H246" s="131">
        <v>0.32258064516129031</v>
      </c>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row>
    <row r="247" spans="1:30" x14ac:dyDescent="0.3">
      <c r="A247" s="124" t="s">
        <v>237</v>
      </c>
      <c r="B247" s="152">
        <v>593</v>
      </c>
      <c r="C247" s="150">
        <v>4965700</v>
      </c>
      <c r="D247" s="152">
        <v>464</v>
      </c>
      <c r="E247" s="131">
        <v>3.8305952282671508E-2</v>
      </c>
      <c r="F247" s="150">
        <v>3916200</v>
      </c>
      <c r="G247" s="131">
        <v>2.3609596743421409E-3</v>
      </c>
      <c r="H247" s="131">
        <v>0.78246205733558183</v>
      </c>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row>
    <row r="248" spans="1:30" x14ac:dyDescent="0.3">
      <c r="A248" s="124" t="s">
        <v>238</v>
      </c>
      <c r="B248" s="152">
        <v>494</v>
      </c>
      <c r="C248" s="150">
        <v>79412080</v>
      </c>
      <c r="D248" s="152">
        <v>208</v>
      </c>
      <c r="E248" s="131">
        <v>1.7171633781887227E-2</v>
      </c>
      <c r="F248" s="150">
        <v>37653600</v>
      </c>
      <c r="G248" s="131">
        <v>2.2700227565959151E-2</v>
      </c>
      <c r="H248" s="131">
        <v>0.42105263157894735</v>
      </c>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row>
    <row r="249" spans="1:30" x14ac:dyDescent="0.3">
      <c r="A249" s="124" t="s">
        <v>239</v>
      </c>
      <c r="B249" s="152">
        <v>9</v>
      </c>
      <c r="C249" s="150">
        <v>9960800</v>
      </c>
      <c r="D249" s="152">
        <v>4</v>
      </c>
      <c r="E249" s="131">
        <v>3.3022372657475439E-4</v>
      </c>
      <c r="F249" s="150">
        <v>4261100</v>
      </c>
      <c r="G249" s="131">
        <v>2.5688895532248856E-3</v>
      </c>
      <c r="H249" s="131">
        <v>0.44444444444444442</v>
      </c>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row>
    <row r="250" spans="1:30" x14ac:dyDescent="0.3">
      <c r="A250" s="124" t="s">
        <v>240</v>
      </c>
      <c r="B250" s="152">
        <v>11</v>
      </c>
      <c r="C250" s="150">
        <v>9214000</v>
      </c>
      <c r="D250" s="152">
        <v>4</v>
      </c>
      <c r="E250" s="131">
        <v>3.3022372657475439E-4</v>
      </c>
      <c r="F250" s="150">
        <v>3240000</v>
      </c>
      <c r="G250" s="131">
        <v>1.9532989492029354E-3</v>
      </c>
      <c r="H250" s="131">
        <v>0.36363636363636365</v>
      </c>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row>
    <row r="251" spans="1:30" x14ac:dyDescent="0.3">
      <c r="A251" s="124" t="s">
        <v>241</v>
      </c>
      <c r="B251" s="152">
        <v>46</v>
      </c>
      <c r="C251" s="150">
        <v>98012700</v>
      </c>
      <c r="D251" s="152">
        <v>15</v>
      </c>
      <c r="E251" s="131">
        <v>1.238338974655329E-3</v>
      </c>
      <c r="F251" s="150">
        <v>27406800</v>
      </c>
      <c r="G251" s="131">
        <v>1.6522738778091055E-2</v>
      </c>
      <c r="H251" s="131">
        <v>0.32608695652173914</v>
      </c>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row>
    <row r="252" spans="1:30" x14ac:dyDescent="0.3">
      <c r="A252" s="124" t="s">
        <v>242</v>
      </c>
      <c r="B252" s="152">
        <v>5</v>
      </c>
      <c r="C252" s="150">
        <v>5911100</v>
      </c>
      <c r="D252" s="152">
        <v>4</v>
      </c>
      <c r="E252" s="131">
        <v>3.3022372657475439E-4</v>
      </c>
      <c r="F252" s="150">
        <v>4515900</v>
      </c>
      <c r="G252" s="131">
        <v>2.7225008409584991E-3</v>
      </c>
      <c r="H252" s="131">
        <v>0.8</v>
      </c>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row>
    <row r="253" spans="1:30" x14ac:dyDescent="0.3">
      <c r="A253" s="124" t="s">
        <v>243</v>
      </c>
      <c r="B253" s="152">
        <v>2683</v>
      </c>
      <c r="C253" s="150">
        <v>2311678102</v>
      </c>
      <c r="D253" s="152">
        <v>1259</v>
      </c>
      <c r="E253" s="131">
        <v>0.10393791793940395</v>
      </c>
      <c r="F253" s="150">
        <v>988843111</v>
      </c>
      <c r="G253" s="131">
        <v>0.59614389186508077</v>
      </c>
      <c r="H253" s="131">
        <v>0.46925083861349237</v>
      </c>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row>
    <row r="254" spans="1:30" x14ac:dyDescent="0.3">
      <c r="A254" s="124" t="s">
        <v>244</v>
      </c>
      <c r="B254" s="152">
        <v>366</v>
      </c>
      <c r="C254" s="150">
        <v>32780205</v>
      </c>
      <c r="D254" s="152">
        <v>97</v>
      </c>
      <c r="E254" s="131">
        <v>8.0079253694377937E-3</v>
      </c>
      <c r="F254" s="150">
        <v>10028501</v>
      </c>
      <c r="G254" s="131">
        <v>6.045882859685367E-3</v>
      </c>
      <c r="H254" s="131">
        <v>0.2650273224043716</v>
      </c>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row>
    <row r="255" spans="1:30" x14ac:dyDescent="0.3">
      <c r="A255" s="124" t="s">
        <v>245</v>
      </c>
      <c r="B255" s="152">
        <v>15</v>
      </c>
      <c r="C255" s="150">
        <v>12799182</v>
      </c>
      <c r="D255" s="152">
        <v>4</v>
      </c>
      <c r="E255" s="131">
        <v>3.3022372657475439E-4</v>
      </c>
      <c r="F255" s="150">
        <v>3469482</v>
      </c>
      <c r="G255" s="131">
        <v>2.0916467731106479E-3</v>
      </c>
      <c r="H255" s="131">
        <v>0.26666666666666666</v>
      </c>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row>
    <row r="256" spans="1:30" x14ac:dyDescent="0.3">
      <c r="A256" s="124" t="s">
        <v>246</v>
      </c>
      <c r="B256" s="152">
        <v>38</v>
      </c>
      <c r="C256" s="150">
        <v>70314000</v>
      </c>
      <c r="D256" s="152">
        <v>20</v>
      </c>
      <c r="E256" s="131">
        <v>1.6511186328737721E-3</v>
      </c>
      <c r="F256" s="150">
        <v>36739000</v>
      </c>
      <c r="G256" s="131">
        <v>2.2148842621841559E-2</v>
      </c>
      <c r="H256" s="131">
        <v>0.52631578947368418</v>
      </c>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row>
    <row r="257" spans="1:30" x14ac:dyDescent="0.3">
      <c r="A257" s="124" t="s">
        <v>247</v>
      </c>
      <c r="B257" s="152">
        <v>778</v>
      </c>
      <c r="C257" s="150">
        <v>9589436</v>
      </c>
      <c r="D257" s="152">
        <v>559</v>
      </c>
      <c r="E257" s="131">
        <v>4.6148765788821926E-2</v>
      </c>
      <c r="F257" s="150">
        <v>9254995</v>
      </c>
      <c r="G257" s="131">
        <v>5.5795592618451918E-3</v>
      </c>
      <c r="H257" s="131">
        <v>0.71850899742930596</v>
      </c>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row>
    <row r="258" spans="1:30" x14ac:dyDescent="0.3">
      <c r="A258" s="124" t="s">
        <v>248</v>
      </c>
      <c r="B258" s="152">
        <v>14</v>
      </c>
      <c r="C258" s="150">
        <v>67115197</v>
      </c>
      <c r="D258" s="152">
        <v>2</v>
      </c>
      <c r="E258" s="131">
        <v>1.651118632873772E-4</v>
      </c>
      <c r="F258" s="150">
        <v>11649560</v>
      </c>
      <c r="G258" s="131">
        <v>7.0231707736656017E-3</v>
      </c>
      <c r="H258" s="131">
        <v>0.14285714285714285</v>
      </c>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row>
    <row r="259" spans="1:30" x14ac:dyDescent="0.3">
      <c r="A259" s="124" t="s">
        <v>249</v>
      </c>
      <c r="B259" s="152">
        <v>7</v>
      </c>
      <c r="C259" s="150">
        <v>54954093</v>
      </c>
      <c r="D259" s="152">
        <v>1</v>
      </c>
      <c r="E259" s="131">
        <v>8.2555931643688599E-5</v>
      </c>
      <c r="F259" s="150">
        <v>8000000</v>
      </c>
      <c r="G259" s="131">
        <v>4.8229603684023098E-3</v>
      </c>
      <c r="H259" s="131">
        <v>0.14285714285714285</v>
      </c>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row>
    <row r="260" spans="1:30" x14ac:dyDescent="0.3">
      <c r="A260" s="124" t="s">
        <v>250</v>
      </c>
      <c r="B260" s="152">
        <v>15</v>
      </c>
      <c r="C260" s="150">
        <v>1018899</v>
      </c>
      <c r="D260" s="152">
        <v>12</v>
      </c>
      <c r="E260" s="131">
        <v>9.9067117972426329E-4</v>
      </c>
      <c r="F260" s="150">
        <v>844710</v>
      </c>
      <c r="G260" s="131">
        <v>5.0925035659913937E-4</v>
      </c>
      <c r="H260" s="131">
        <v>0.8</v>
      </c>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row>
    <row r="261" spans="1:30" x14ac:dyDescent="0.3">
      <c r="A261" s="124" t="s">
        <v>251</v>
      </c>
      <c r="B261" s="152">
        <v>107</v>
      </c>
      <c r="C261" s="150">
        <v>6351830</v>
      </c>
      <c r="D261" s="152">
        <v>43</v>
      </c>
      <c r="E261" s="131">
        <v>3.5499050606786096E-3</v>
      </c>
      <c r="F261" s="150">
        <v>1450952</v>
      </c>
      <c r="G261" s="131">
        <v>8.7473549905675856E-4</v>
      </c>
      <c r="H261" s="131">
        <v>0.40186915887850466</v>
      </c>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row>
    <row r="262" spans="1:30" x14ac:dyDescent="0.3">
      <c r="A262" s="124" t="s">
        <v>252</v>
      </c>
      <c r="B262" s="152">
        <v>201</v>
      </c>
      <c r="C262" s="150">
        <v>12041700</v>
      </c>
      <c r="D262" s="152">
        <v>122</v>
      </c>
      <c r="E262" s="131">
        <v>1.007182366053001E-2</v>
      </c>
      <c r="F262" s="150">
        <v>7239800</v>
      </c>
      <c r="G262" s="131">
        <v>4.3646585593948807E-3</v>
      </c>
      <c r="H262" s="131">
        <v>0.60696517412935325</v>
      </c>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row>
    <row r="263" spans="1:30" x14ac:dyDescent="0.3">
      <c r="A263" s="124" t="s">
        <v>253</v>
      </c>
      <c r="B263" s="152">
        <v>59</v>
      </c>
      <c r="C263" s="150">
        <v>11229600</v>
      </c>
      <c r="D263" s="152">
        <v>28</v>
      </c>
      <c r="E263" s="131">
        <v>2.3115660860232807E-3</v>
      </c>
      <c r="F263" s="150">
        <v>5159900</v>
      </c>
      <c r="G263" s="131">
        <v>3.110749150614885E-3</v>
      </c>
      <c r="H263" s="131">
        <v>0.47457627118644069</v>
      </c>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row>
    <row r="264" spans="1:30" x14ac:dyDescent="0.3">
      <c r="A264" s="124" t="s">
        <v>254</v>
      </c>
      <c r="B264" s="152">
        <v>33</v>
      </c>
      <c r="C264" s="150">
        <v>57732000</v>
      </c>
      <c r="D264" s="152">
        <v>20</v>
      </c>
      <c r="E264" s="131">
        <v>1.6511186328737721E-3</v>
      </c>
      <c r="F264" s="150">
        <v>30968600</v>
      </c>
      <c r="G264" s="131">
        <v>1.8670041308112971E-2</v>
      </c>
      <c r="H264" s="131">
        <v>0.60606060606060608</v>
      </c>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row>
    <row r="265" spans="1:30" x14ac:dyDescent="0.3">
      <c r="A265" s="124" t="s">
        <v>255</v>
      </c>
      <c r="B265" s="152">
        <v>214</v>
      </c>
      <c r="C265" s="150">
        <v>1804000</v>
      </c>
      <c r="D265" s="152">
        <v>122</v>
      </c>
      <c r="E265" s="131">
        <v>1.007182366053001E-2</v>
      </c>
      <c r="F265" s="150">
        <v>1049700</v>
      </c>
      <c r="G265" s="131">
        <v>6.3283268733898808E-4</v>
      </c>
      <c r="H265" s="131">
        <v>0.57009345794392519</v>
      </c>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row>
    <row r="266" spans="1:30" x14ac:dyDescent="0.3">
      <c r="A266" s="124" t="s">
        <v>256</v>
      </c>
      <c r="B266" s="152">
        <v>3831</v>
      </c>
      <c r="C266" s="150">
        <v>175920188</v>
      </c>
      <c r="D266" s="152">
        <v>2135</v>
      </c>
      <c r="E266" s="131">
        <v>0.17625691405927515</v>
      </c>
      <c r="F266" s="150">
        <v>94897077</v>
      </c>
      <c r="G266" s="131">
        <v>5.7210605181027795E-2</v>
      </c>
      <c r="H266" s="131">
        <v>0.55729574523623071</v>
      </c>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row>
    <row r="267" spans="1:30" x14ac:dyDescent="0.3">
      <c r="A267" s="124" t="s">
        <v>257</v>
      </c>
      <c r="B267" s="152">
        <v>282</v>
      </c>
      <c r="C267" s="150">
        <v>373494456</v>
      </c>
      <c r="D267" s="152">
        <v>153</v>
      </c>
      <c r="E267" s="131">
        <v>1.2631057541484355E-2</v>
      </c>
      <c r="F267" s="150">
        <v>181828784</v>
      </c>
      <c r="G267" s="131">
        <v>0.109619127383348</v>
      </c>
      <c r="H267" s="131">
        <v>0.54255319148936165</v>
      </c>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row>
    <row r="268" spans="1:30" x14ac:dyDescent="0.3">
      <c r="A268" s="124" t="s">
        <v>258</v>
      </c>
      <c r="B268" s="152">
        <v>184</v>
      </c>
      <c r="C268" s="150">
        <v>6739917</v>
      </c>
      <c r="D268" s="152">
        <v>131</v>
      </c>
      <c r="E268" s="131">
        <v>1.0814827045323206E-2</v>
      </c>
      <c r="F268" s="150">
        <v>4734800</v>
      </c>
      <c r="G268" s="131">
        <v>2.8544690940389074E-3</v>
      </c>
      <c r="H268" s="131">
        <v>0.71195652173913049</v>
      </c>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row>
    <row r="269" spans="1:30" x14ac:dyDescent="0.3">
      <c r="A269" s="124" t="s">
        <v>259</v>
      </c>
      <c r="B269" s="152">
        <v>2144</v>
      </c>
      <c r="C269" s="150">
        <v>184311426</v>
      </c>
      <c r="D269" s="152">
        <v>1052</v>
      </c>
      <c r="E269" s="131">
        <v>8.6848840089160412E-2</v>
      </c>
      <c r="F269" s="150">
        <v>61457652</v>
      </c>
      <c r="G269" s="131">
        <v>3.7050977491382621E-2</v>
      </c>
      <c r="H269" s="131">
        <v>0.49067164179104478</v>
      </c>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row>
    <row r="270" spans="1:30" x14ac:dyDescent="0.3">
      <c r="A270" s="124" t="s">
        <v>260</v>
      </c>
      <c r="B270" s="152">
        <v>110</v>
      </c>
      <c r="C270" s="150">
        <v>8773900</v>
      </c>
      <c r="D270" s="152">
        <v>63</v>
      </c>
      <c r="E270" s="131">
        <v>5.2010236935523821E-3</v>
      </c>
      <c r="F270" s="150">
        <v>4779700</v>
      </c>
      <c r="G270" s="131">
        <v>2.881537959106565E-3</v>
      </c>
      <c r="H270" s="131">
        <v>0.57272727272727275</v>
      </c>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row>
    <row r="271" spans="1:30" x14ac:dyDescent="0.3">
      <c r="A271" s="124" t="s">
        <v>261</v>
      </c>
      <c r="B271" s="152">
        <v>41</v>
      </c>
      <c r="C271" s="150">
        <v>379199</v>
      </c>
      <c r="D271" s="152">
        <v>28</v>
      </c>
      <c r="E271" s="131">
        <v>2.3115660860232807E-3</v>
      </c>
      <c r="F271" s="150">
        <v>268900</v>
      </c>
      <c r="G271" s="131">
        <v>1.6211175538292266E-4</v>
      </c>
      <c r="H271" s="131">
        <v>0.68292682926829273</v>
      </c>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row>
    <row r="272" spans="1:30" x14ac:dyDescent="0.3">
      <c r="A272" s="124" t="s">
        <v>262</v>
      </c>
      <c r="B272" s="152">
        <v>827</v>
      </c>
      <c r="C272" s="150">
        <v>6927200</v>
      </c>
      <c r="D272" s="152">
        <v>507</v>
      </c>
      <c r="E272" s="131">
        <v>4.1855857343350122E-2</v>
      </c>
      <c r="F272" s="150">
        <v>4256200</v>
      </c>
      <c r="G272" s="131">
        <v>2.5659354899992392E-3</v>
      </c>
      <c r="H272" s="131">
        <v>0.61305925030229746</v>
      </c>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row>
    <row r="273" spans="1:30" x14ac:dyDescent="0.3">
      <c r="A273" s="124" t="s">
        <v>263</v>
      </c>
      <c r="B273" s="152">
        <v>49</v>
      </c>
      <c r="C273" s="150">
        <v>20176700</v>
      </c>
      <c r="D273" s="152">
        <v>18</v>
      </c>
      <c r="E273" s="131">
        <v>1.4860067695863948E-3</v>
      </c>
      <c r="F273" s="150">
        <v>9128300</v>
      </c>
      <c r="G273" s="131">
        <v>5.5031786413608508E-3</v>
      </c>
      <c r="H273" s="131">
        <v>0.36734693877551022</v>
      </c>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row>
    <row r="274" spans="1:30" x14ac:dyDescent="0.3">
      <c r="A274" s="124" t="s">
        <v>264</v>
      </c>
      <c r="B274" s="152">
        <v>89</v>
      </c>
      <c r="C274" s="150">
        <v>824100</v>
      </c>
      <c r="D274" s="152">
        <v>51</v>
      </c>
      <c r="E274" s="131">
        <v>4.2103525138281186E-3</v>
      </c>
      <c r="F274" s="150">
        <v>490500</v>
      </c>
      <c r="G274" s="131">
        <v>2.9570775758766662E-4</v>
      </c>
      <c r="H274" s="131">
        <v>0.5730337078651685</v>
      </c>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row>
    <row r="275" spans="1:30" x14ac:dyDescent="0.3">
      <c r="A275" s="124" t="s">
        <v>265</v>
      </c>
      <c r="B275" s="152">
        <v>7</v>
      </c>
      <c r="C275" s="150">
        <v>4126431</v>
      </c>
      <c r="D275" s="152">
        <v>7</v>
      </c>
      <c r="E275" s="131">
        <v>5.7789152150582016E-4</v>
      </c>
      <c r="F275" s="150">
        <v>2713789</v>
      </c>
      <c r="G275" s="131">
        <v>1.6360620994007671E-3</v>
      </c>
      <c r="H275" s="131">
        <v>1</v>
      </c>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row>
    <row r="276" spans="1:30" x14ac:dyDescent="0.3">
      <c r="A276" s="124" t="s">
        <v>266</v>
      </c>
      <c r="B276" s="152">
        <v>142</v>
      </c>
      <c r="C276" s="150">
        <v>122087274</v>
      </c>
      <c r="D276" s="152">
        <v>55</v>
      </c>
      <c r="E276" s="131">
        <v>4.5405762404028731E-3</v>
      </c>
      <c r="F276" s="150">
        <v>52938575</v>
      </c>
      <c r="G276" s="131">
        <v>3.1915081148086666E-2</v>
      </c>
      <c r="H276" s="131">
        <v>0.38732394366197181</v>
      </c>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row>
    <row r="277" spans="1:30" x14ac:dyDescent="0.3">
      <c r="A277" s="124" t="s">
        <v>267</v>
      </c>
      <c r="B277" s="152">
        <v>40</v>
      </c>
      <c r="C277" s="150">
        <v>2646600</v>
      </c>
      <c r="D277" s="152">
        <v>25</v>
      </c>
      <c r="E277" s="131">
        <v>2.0638982910922148E-3</v>
      </c>
      <c r="F277" s="150">
        <v>1640900</v>
      </c>
      <c r="G277" s="131">
        <v>9.8924945856391881E-4</v>
      </c>
      <c r="H277" s="131">
        <v>0.625</v>
      </c>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row>
    <row r="278" spans="1:30" x14ac:dyDescent="0.3">
      <c r="A278" s="124" t="s">
        <v>268</v>
      </c>
      <c r="B278" s="152">
        <v>765</v>
      </c>
      <c r="C278" s="150">
        <v>20682775</v>
      </c>
      <c r="D278" s="152">
        <v>495</v>
      </c>
      <c r="E278" s="131">
        <v>4.0865186163625854E-2</v>
      </c>
      <c r="F278" s="150">
        <v>12830604</v>
      </c>
      <c r="G278" s="131">
        <v>7.7351868243330192E-3</v>
      </c>
      <c r="H278" s="131">
        <v>0.6470588235294118</v>
      </c>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row>
    <row r="279" spans="1:30" s="46" customFormat="1" x14ac:dyDescent="0.3">
      <c r="A279" s="46" t="s">
        <v>137</v>
      </c>
      <c r="B279" s="76">
        <v>20635</v>
      </c>
      <c r="C279" s="78">
        <v>3852296307</v>
      </c>
      <c r="D279" s="79">
        <v>12113</v>
      </c>
      <c r="E279" s="48">
        <v>1</v>
      </c>
      <c r="F279" s="78">
        <v>1658732270</v>
      </c>
      <c r="G279" s="48">
        <v>1</v>
      </c>
      <c r="H279" s="48">
        <v>0.58701235764477833</v>
      </c>
    </row>
    <row r="280" spans="1:30" x14ac:dyDescent="0.3">
      <c r="A280" s="124" t="s">
        <v>194</v>
      </c>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row>
    <row r="281" spans="1:30" x14ac:dyDescent="0.3">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row>
    <row r="282" spans="1:30" x14ac:dyDescent="0.3">
      <c r="A282" s="181" t="s">
        <v>289</v>
      </c>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row>
    <row r="283" spans="1:30" s="42" customFormat="1" ht="5.0999999999999996" customHeight="1" x14ac:dyDescent="0.3">
      <c r="A283" s="190"/>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row>
    <row r="284" spans="1:30" x14ac:dyDescent="0.3">
      <c r="A284" s="181"/>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row>
    <row r="285" spans="1:30" s="45" customFormat="1" ht="27" x14ac:dyDescent="0.5">
      <c r="A285" s="125" t="s">
        <v>182</v>
      </c>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row>
    <row r="286" spans="1:30" x14ac:dyDescent="0.3">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row>
    <row r="287" spans="1:30" s="31" customFormat="1" x14ac:dyDescent="0.3">
      <c r="A287" s="126"/>
      <c r="B287" s="126" t="s">
        <v>297</v>
      </c>
      <c r="C287" s="126" t="s">
        <v>185</v>
      </c>
      <c r="D287" s="126" t="s">
        <v>77</v>
      </c>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row>
    <row r="288" spans="1:30" s="14" customFormat="1" ht="43.2" x14ac:dyDescent="0.3">
      <c r="A288" s="149"/>
      <c r="B288" s="149" t="s">
        <v>286</v>
      </c>
      <c r="C288" s="175">
        <v>1859147908</v>
      </c>
      <c r="D288" s="191">
        <v>41858300</v>
      </c>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row>
    <row r="289" spans="1:30" s="14" customFormat="1" ht="28.8" x14ac:dyDescent="0.3">
      <c r="A289" s="149"/>
      <c r="B289" s="149" t="s">
        <v>189</v>
      </c>
      <c r="C289" s="176">
        <v>11190</v>
      </c>
      <c r="D289" s="177">
        <v>223</v>
      </c>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row>
    <row r="290" spans="1:30" s="14" customFormat="1" x14ac:dyDescent="0.3">
      <c r="A290" s="149"/>
      <c r="B290" s="149" t="s">
        <v>294</v>
      </c>
      <c r="C290" s="178">
        <v>119.83598330912311</v>
      </c>
      <c r="D290" s="192">
        <v>2.6980804047723286</v>
      </c>
      <c r="E290" s="176"/>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row>
    <row r="291" spans="1:30" s="14" customFormat="1" ht="28.8" x14ac:dyDescent="0.3">
      <c r="A291" s="149"/>
      <c r="B291" s="149" t="s">
        <v>295</v>
      </c>
      <c r="C291" s="180">
        <v>0.57999999999999996</v>
      </c>
      <c r="D291" s="180">
        <v>0.53</v>
      </c>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row>
    <row r="292" spans="1:30" x14ac:dyDescent="0.3">
      <c r="A292" s="124"/>
      <c r="B292" s="124" t="s">
        <v>194</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row>
    <row r="293" spans="1:30" x14ac:dyDescent="0.3">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row>
    <row r="294" spans="1:30" x14ac:dyDescent="0.3">
      <c r="A294" s="181" t="s">
        <v>289</v>
      </c>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row>
    <row r="295" spans="1:30" s="39" customFormat="1" ht="18" x14ac:dyDescent="0.35">
      <c r="A295" s="108" t="s">
        <v>182</v>
      </c>
      <c r="B295" s="108" t="s">
        <v>198</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row>
    <row r="296" spans="1:30" x14ac:dyDescent="0.3">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row>
    <row r="297" spans="1:30" s="31" customFormat="1" ht="43.2" x14ac:dyDescent="0.3">
      <c r="A297" s="126" t="s">
        <v>290</v>
      </c>
      <c r="B297" s="182" t="s">
        <v>223</v>
      </c>
      <c r="C297" s="183" t="s">
        <v>224</v>
      </c>
      <c r="D297" s="182" t="s">
        <v>225</v>
      </c>
      <c r="E297" s="137" t="s">
        <v>226</v>
      </c>
      <c r="F297" s="183" t="s">
        <v>291</v>
      </c>
      <c r="G297" s="126" t="s">
        <v>228</v>
      </c>
      <c r="H297" s="126" t="s">
        <v>284</v>
      </c>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row>
    <row r="298" spans="1:30" x14ac:dyDescent="0.3">
      <c r="A298" s="124" t="s">
        <v>207</v>
      </c>
      <c r="B298" s="152">
        <v>1492</v>
      </c>
      <c r="C298" s="150">
        <v>80392058</v>
      </c>
      <c r="D298" s="152">
        <v>811</v>
      </c>
      <c r="E298" s="131">
        <v>7.247542448614834E-2</v>
      </c>
      <c r="F298" s="150">
        <v>27318150</v>
      </c>
      <c r="G298" s="131">
        <v>1.4693908904422681E-2</v>
      </c>
      <c r="H298" s="131">
        <v>0.54356568364611257</v>
      </c>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row>
    <row r="299" spans="1:30" x14ac:dyDescent="0.3">
      <c r="A299" s="124" t="s">
        <v>208</v>
      </c>
      <c r="B299" s="152">
        <v>4751</v>
      </c>
      <c r="C299" s="150">
        <v>1962141029</v>
      </c>
      <c r="D299" s="152">
        <v>2160</v>
      </c>
      <c r="E299" s="131">
        <v>0.19302949061662197</v>
      </c>
      <c r="F299" s="150">
        <v>662975179</v>
      </c>
      <c r="G299" s="131">
        <v>0.35660163247215937</v>
      </c>
      <c r="H299" s="131">
        <v>0.4546411281835403</v>
      </c>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row>
    <row r="300" spans="1:30" x14ac:dyDescent="0.3">
      <c r="A300" s="124" t="s">
        <v>209</v>
      </c>
      <c r="B300" s="152">
        <v>668</v>
      </c>
      <c r="C300" s="150">
        <v>246884753</v>
      </c>
      <c r="D300" s="152">
        <v>352</v>
      </c>
      <c r="E300" s="131">
        <v>3.1456657730116175E-2</v>
      </c>
      <c r="F300" s="150">
        <v>113056556</v>
      </c>
      <c r="G300" s="131">
        <v>6.0810952971257624E-2</v>
      </c>
      <c r="H300" s="131">
        <v>0.52694610778443118</v>
      </c>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row>
    <row r="301" spans="1:30" x14ac:dyDescent="0.3">
      <c r="A301" s="124" t="s">
        <v>210</v>
      </c>
      <c r="B301" s="152">
        <v>8450</v>
      </c>
      <c r="C301" s="150">
        <v>171512979</v>
      </c>
      <c r="D301" s="152">
        <v>5561</v>
      </c>
      <c r="E301" s="131">
        <v>0.4969615728328865</v>
      </c>
      <c r="F301" s="150">
        <v>84412860</v>
      </c>
      <c r="G301" s="131">
        <v>4.540405829830297E-2</v>
      </c>
      <c r="H301" s="131">
        <v>0.65810650887573963</v>
      </c>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row>
    <row r="302" spans="1:30" x14ac:dyDescent="0.3">
      <c r="A302" s="124" t="s">
        <v>211</v>
      </c>
      <c r="B302" s="152">
        <v>1592</v>
      </c>
      <c r="C302" s="150">
        <v>922948664</v>
      </c>
      <c r="D302" s="152">
        <v>920</v>
      </c>
      <c r="E302" s="131">
        <v>8.2216264521894553E-2</v>
      </c>
      <c r="F302" s="150">
        <v>470608858</v>
      </c>
      <c r="G302" s="131">
        <v>0.25313147812228826</v>
      </c>
      <c r="H302" s="131">
        <v>0.57788944723618085</v>
      </c>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row>
    <row r="303" spans="1:30" x14ac:dyDescent="0.3">
      <c r="A303" s="124" t="s">
        <v>212</v>
      </c>
      <c r="B303" s="152">
        <v>2256</v>
      </c>
      <c r="C303" s="150">
        <v>1113906461</v>
      </c>
      <c r="D303" s="152">
        <v>1379</v>
      </c>
      <c r="E303" s="131">
        <v>0.12323503127792672</v>
      </c>
      <c r="F303" s="150">
        <v>500563305</v>
      </c>
      <c r="G303" s="131">
        <v>0.26924340061705299</v>
      </c>
      <c r="H303" s="131">
        <v>0.61125886524822692</v>
      </c>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row>
    <row r="304" spans="1:30" x14ac:dyDescent="0.3">
      <c r="A304" s="124" t="s">
        <v>100</v>
      </c>
      <c r="B304" s="152">
        <v>21</v>
      </c>
      <c r="C304" s="150">
        <v>617100</v>
      </c>
      <c r="D304" s="152">
        <v>7</v>
      </c>
      <c r="E304" s="242">
        <v>6.2555853440571935E-4</v>
      </c>
      <c r="F304" s="150">
        <v>213000</v>
      </c>
      <c r="G304" s="131">
        <v>1.1456861451606464E-4</v>
      </c>
      <c r="H304" s="242">
        <v>0.33333333333333331</v>
      </c>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row>
    <row r="305" spans="1:30" s="46" customFormat="1" x14ac:dyDescent="0.3">
      <c r="A305" s="46" t="s">
        <v>137</v>
      </c>
      <c r="B305" s="76">
        <v>19230</v>
      </c>
      <c r="C305" s="77">
        <v>4498403044</v>
      </c>
      <c r="D305" s="76">
        <v>11190</v>
      </c>
      <c r="E305" s="48">
        <v>1</v>
      </c>
      <c r="F305" s="77">
        <v>1859147908</v>
      </c>
      <c r="G305" s="48">
        <v>1</v>
      </c>
      <c r="H305" s="48">
        <v>0.5819032761310452</v>
      </c>
    </row>
    <row r="306" spans="1:30" x14ac:dyDescent="0.3">
      <c r="A306" s="124"/>
      <c r="B306" s="161"/>
      <c r="C306" s="163"/>
      <c r="D306" s="161"/>
      <c r="E306" s="131"/>
      <c r="F306" s="163"/>
      <c r="G306" s="131"/>
      <c r="H306" s="131"/>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row>
    <row r="307" spans="1:30" x14ac:dyDescent="0.3">
      <c r="A307" s="124"/>
      <c r="B307" s="161"/>
      <c r="C307" s="163"/>
      <c r="D307" s="161"/>
      <c r="E307" s="131"/>
      <c r="F307" s="163"/>
      <c r="G307" s="131"/>
      <c r="H307" s="131"/>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row>
    <row r="308" spans="1:30" s="31" customFormat="1" ht="43.2" x14ac:dyDescent="0.3">
      <c r="A308" s="126" t="s">
        <v>292</v>
      </c>
      <c r="B308" s="193" t="s">
        <v>223</v>
      </c>
      <c r="C308" s="194" t="s">
        <v>224</v>
      </c>
      <c r="D308" s="193" t="s">
        <v>225</v>
      </c>
      <c r="E308" s="137" t="s">
        <v>226</v>
      </c>
      <c r="F308" s="194" t="s">
        <v>227</v>
      </c>
      <c r="G308" s="137" t="s">
        <v>228</v>
      </c>
      <c r="H308" s="137" t="s">
        <v>284</v>
      </c>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row>
    <row r="309" spans="1:30" x14ac:dyDescent="0.3">
      <c r="A309" s="124" t="s">
        <v>215</v>
      </c>
      <c r="B309" s="152">
        <v>12729</v>
      </c>
      <c r="C309" s="150">
        <v>182467506</v>
      </c>
      <c r="D309" s="152">
        <v>8209</v>
      </c>
      <c r="E309" s="131">
        <v>0.73360142984807863</v>
      </c>
      <c r="F309" s="150">
        <v>120718683</v>
      </c>
      <c r="G309" s="131">
        <v>6.4932264119784061E-2</v>
      </c>
      <c r="H309" s="131">
        <v>0.64490533427606256</v>
      </c>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row>
    <row r="310" spans="1:30" x14ac:dyDescent="0.3">
      <c r="A310" s="124" t="s">
        <v>216</v>
      </c>
      <c r="B310" s="152">
        <v>2281</v>
      </c>
      <c r="C310" s="150">
        <v>157579201</v>
      </c>
      <c r="D310" s="152">
        <v>1193</v>
      </c>
      <c r="E310" s="131">
        <v>0.1066130473637176</v>
      </c>
      <c r="F310" s="150">
        <v>81141047</v>
      </c>
      <c r="G310" s="131">
        <v>4.3644212841187247E-2</v>
      </c>
      <c r="H310" s="131">
        <v>0.5230162209557212</v>
      </c>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row>
    <row r="311" spans="1:30" x14ac:dyDescent="0.3">
      <c r="A311" s="124" t="s">
        <v>217</v>
      </c>
      <c r="B311" s="152">
        <v>3717</v>
      </c>
      <c r="C311" s="150">
        <v>1753181533</v>
      </c>
      <c r="D311" s="152">
        <v>1591</v>
      </c>
      <c r="E311" s="131">
        <v>0.14218051831992851</v>
      </c>
      <c r="F311" s="150">
        <v>746528858</v>
      </c>
      <c r="G311" s="131">
        <v>0.40154355379023454</v>
      </c>
      <c r="H311" s="131">
        <v>0.42803336023675009</v>
      </c>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row>
    <row r="312" spans="1:30" x14ac:dyDescent="0.3">
      <c r="A312" s="124" t="s">
        <v>218</v>
      </c>
      <c r="B312" s="152">
        <v>401</v>
      </c>
      <c r="C312" s="150">
        <v>1327388412</v>
      </c>
      <c r="D312" s="152">
        <v>157</v>
      </c>
      <c r="E312" s="131">
        <v>1.4030384271671135E-2</v>
      </c>
      <c r="F312" s="150">
        <v>515921770</v>
      </c>
      <c r="G312" s="131">
        <v>0.27750442435481576</v>
      </c>
      <c r="H312" s="131">
        <v>0.39152119700748128</v>
      </c>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row>
    <row r="313" spans="1:30" x14ac:dyDescent="0.3">
      <c r="A313" s="124" t="s">
        <v>219</v>
      </c>
      <c r="B313" s="152">
        <v>102</v>
      </c>
      <c r="C313" s="150">
        <v>1077786392</v>
      </c>
      <c r="D313" s="152">
        <v>40</v>
      </c>
      <c r="E313" s="131">
        <v>3.5746201966041107E-3</v>
      </c>
      <c r="F313" s="150">
        <v>394837550</v>
      </c>
      <c r="G313" s="131">
        <v>0.21237554489397839</v>
      </c>
      <c r="H313" s="131">
        <v>0.39215686274509803</v>
      </c>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row>
    <row r="314" spans="1:30" s="46" customFormat="1" x14ac:dyDescent="0.3">
      <c r="A314" s="46" t="s">
        <v>137</v>
      </c>
      <c r="B314" s="76">
        <v>19230</v>
      </c>
      <c r="C314" s="77">
        <v>4498403044</v>
      </c>
      <c r="D314" s="76">
        <v>11190</v>
      </c>
      <c r="E314" s="48">
        <v>1</v>
      </c>
      <c r="F314" s="77">
        <v>1859147908</v>
      </c>
      <c r="G314" s="48">
        <v>1</v>
      </c>
      <c r="H314" s="48">
        <v>0.5819032761310452</v>
      </c>
    </row>
    <row r="315" spans="1:30" x14ac:dyDescent="0.3">
      <c r="A315" s="124"/>
      <c r="B315" s="161"/>
      <c r="C315" s="163"/>
      <c r="D315" s="161"/>
      <c r="E315" s="131"/>
      <c r="F315" s="163"/>
      <c r="G315" s="131"/>
      <c r="H315" s="131"/>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row>
    <row r="316" spans="1:30" s="31" customFormat="1" ht="43.2" x14ac:dyDescent="0.3">
      <c r="A316" s="126" t="s">
        <v>222</v>
      </c>
      <c r="B316" s="193" t="s">
        <v>223</v>
      </c>
      <c r="C316" s="194" t="s">
        <v>224</v>
      </c>
      <c r="D316" s="193" t="s">
        <v>225</v>
      </c>
      <c r="E316" s="137" t="s">
        <v>226</v>
      </c>
      <c r="F316" s="194" t="s">
        <v>227</v>
      </c>
      <c r="G316" s="137" t="s">
        <v>228</v>
      </c>
      <c r="H316" s="137" t="s">
        <v>284</v>
      </c>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row>
    <row r="317" spans="1:30" x14ac:dyDescent="0.3">
      <c r="A317" s="124" t="s">
        <v>229</v>
      </c>
      <c r="B317" s="152">
        <v>285</v>
      </c>
      <c r="C317" s="150">
        <v>2370100</v>
      </c>
      <c r="D317" s="152">
        <v>144</v>
      </c>
      <c r="E317" s="131">
        <v>1.2868632707774798E-2</v>
      </c>
      <c r="F317" s="150">
        <v>1173000</v>
      </c>
      <c r="G317" s="131">
        <v>6.3093420106734191E-4</v>
      </c>
      <c r="H317" s="131">
        <v>0.50526315789473686</v>
      </c>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row>
    <row r="318" spans="1:30" x14ac:dyDescent="0.3">
      <c r="A318" s="124" t="s">
        <v>230</v>
      </c>
      <c r="B318" s="152">
        <v>5012</v>
      </c>
      <c r="C318" s="150">
        <v>20199260</v>
      </c>
      <c r="D318" s="152">
        <v>3489</v>
      </c>
      <c r="E318" s="131">
        <v>0.31179624664879357</v>
      </c>
      <c r="F318" s="150">
        <v>11580499</v>
      </c>
      <c r="G318" s="131">
        <v>6.2289282903036248E-3</v>
      </c>
      <c r="H318" s="131">
        <v>0.69612928970470866</v>
      </c>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row>
    <row r="319" spans="1:30" x14ac:dyDescent="0.3">
      <c r="A319" s="124" t="s">
        <v>231</v>
      </c>
      <c r="B319" s="152">
        <v>39</v>
      </c>
      <c r="C319" s="150">
        <v>9836484</v>
      </c>
      <c r="D319" s="152">
        <v>27</v>
      </c>
      <c r="E319" s="131">
        <v>2.4128686327077749E-3</v>
      </c>
      <c r="F319" s="150">
        <v>2705557</v>
      </c>
      <c r="G319" s="131">
        <v>1.455267215888452E-3</v>
      </c>
      <c r="H319" s="131">
        <v>0.69230769230769229</v>
      </c>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row>
    <row r="320" spans="1:30" x14ac:dyDescent="0.3">
      <c r="A320" s="124" t="s">
        <v>232</v>
      </c>
      <c r="B320" s="152">
        <v>81</v>
      </c>
      <c r="C320" s="150">
        <v>27534972</v>
      </c>
      <c r="D320" s="152">
        <v>40</v>
      </c>
      <c r="E320" s="131">
        <v>3.5746201966041107E-3</v>
      </c>
      <c r="F320" s="150">
        <v>6259406</v>
      </c>
      <c r="G320" s="131">
        <v>3.3668144277631084E-3</v>
      </c>
      <c r="H320" s="131">
        <v>0.49382716049382713</v>
      </c>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row>
    <row r="321" spans="1:30" x14ac:dyDescent="0.3">
      <c r="A321" s="124" t="s">
        <v>233</v>
      </c>
      <c r="B321" s="152">
        <v>3</v>
      </c>
      <c r="C321" s="150">
        <v>1352600</v>
      </c>
      <c r="D321" s="152">
        <v>0</v>
      </c>
      <c r="E321" s="131">
        <v>0</v>
      </c>
      <c r="F321" s="150">
        <v>0</v>
      </c>
      <c r="G321" s="131">
        <v>0</v>
      </c>
      <c r="H321" s="131">
        <v>0</v>
      </c>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row>
    <row r="322" spans="1:30" x14ac:dyDescent="0.3">
      <c r="A322" s="124" t="s">
        <v>234</v>
      </c>
      <c r="B322" s="152">
        <v>10</v>
      </c>
      <c r="C322" s="150">
        <v>7965000</v>
      </c>
      <c r="D322" s="152">
        <v>3</v>
      </c>
      <c r="E322" s="131">
        <v>2.6809651474530834E-4</v>
      </c>
      <c r="F322" s="150">
        <v>2500000</v>
      </c>
      <c r="G322" s="131">
        <v>1.3447020483106178E-3</v>
      </c>
      <c r="H322" s="131">
        <v>0.3</v>
      </c>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row>
    <row r="323" spans="1:30" x14ac:dyDescent="0.3">
      <c r="A323" s="124" t="s">
        <v>235</v>
      </c>
      <c r="B323" s="152">
        <v>35</v>
      </c>
      <c r="C323" s="150">
        <v>295200</v>
      </c>
      <c r="D323" s="152">
        <v>31</v>
      </c>
      <c r="E323" s="131">
        <v>2.770330652368186E-3</v>
      </c>
      <c r="F323" s="150">
        <v>261900</v>
      </c>
      <c r="G323" s="131">
        <v>1.4087098658102033E-4</v>
      </c>
      <c r="H323" s="131">
        <v>0.88571428571428568</v>
      </c>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row>
    <row r="324" spans="1:30" x14ac:dyDescent="0.3">
      <c r="A324" s="124" t="s">
        <v>236</v>
      </c>
      <c r="B324" s="152">
        <v>37</v>
      </c>
      <c r="C324" s="150">
        <v>5897221</v>
      </c>
      <c r="D324" s="152">
        <v>12</v>
      </c>
      <c r="E324" s="131">
        <v>1.0723860589812334E-3</v>
      </c>
      <c r="F324" s="150">
        <v>1884700</v>
      </c>
      <c r="G324" s="131">
        <v>1.0137439801804085E-3</v>
      </c>
      <c r="H324" s="131">
        <v>0.32432432432432434</v>
      </c>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row>
    <row r="325" spans="1:30" x14ac:dyDescent="0.3">
      <c r="A325" s="124" t="s">
        <v>237</v>
      </c>
      <c r="B325" s="152">
        <v>672</v>
      </c>
      <c r="C325" s="150">
        <v>5804820</v>
      </c>
      <c r="D325" s="152">
        <v>487</v>
      </c>
      <c r="E325" s="131">
        <v>4.352100089365505E-2</v>
      </c>
      <c r="F325" s="150">
        <v>4240800</v>
      </c>
      <c r="G325" s="131">
        <v>2.2810449785902673E-3</v>
      </c>
      <c r="H325" s="131">
        <v>0.72470238095238093</v>
      </c>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row>
    <row r="326" spans="1:30" x14ac:dyDescent="0.3">
      <c r="A326" s="124" t="s">
        <v>238</v>
      </c>
      <c r="B326" s="152">
        <v>448</v>
      </c>
      <c r="C326" s="150">
        <v>75067933</v>
      </c>
      <c r="D326" s="152">
        <v>210</v>
      </c>
      <c r="E326" s="131">
        <v>1.876675603217158E-2</v>
      </c>
      <c r="F326" s="150">
        <v>37992173</v>
      </c>
      <c r="G326" s="131">
        <v>2.043526114114854E-2</v>
      </c>
      <c r="H326" s="131">
        <v>0.46875</v>
      </c>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row>
    <row r="327" spans="1:30" x14ac:dyDescent="0.3">
      <c r="A327" s="124" t="s">
        <v>239</v>
      </c>
      <c r="B327" s="152">
        <v>11</v>
      </c>
      <c r="C327" s="150">
        <v>14274600</v>
      </c>
      <c r="D327" s="152">
        <v>6</v>
      </c>
      <c r="E327" s="131">
        <v>5.3619302949061668E-4</v>
      </c>
      <c r="F327" s="150">
        <v>8165100</v>
      </c>
      <c r="G327" s="131">
        <v>4.3918506778644105E-3</v>
      </c>
      <c r="H327" s="131">
        <v>0.54545454545454541</v>
      </c>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row>
    <row r="328" spans="1:30" x14ac:dyDescent="0.3">
      <c r="A328" s="124" t="s">
        <v>240</v>
      </c>
      <c r="B328" s="152">
        <v>3</v>
      </c>
      <c r="C328" s="150">
        <v>2738600</v>
      </c>
      <c r="D328" s="152">
        <v>2</v>
      </c>
      <c r="E328" s="131">
        <v>1.7873100983020553E-4</v>
      </c>
      <c r="F328" s="150">
        <v>2198600</v>
      </c>
      <c r="G328" s="131">
        <v>1.1825847693662896E-3</v>
      </c>
      <c r="H328" s="131">
        <v>0.66666666666666663</v>
      </c>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row>
    <row r="329" spans="1:30" x14ac:dyDescent="0.3">
      <c r="A329" s="124" t="s">
        <v>241</v>
      </c>
      <c r="B329" s="152">
        <v>67</v>
      </c>
      <c r="C329" s="150">
        <v>163241900</v>
      </c>
      <c r="D329" s="152">
        <v>13</v>
      </c>
      <c r="E329" s="131">
        <v>1.161751563896336E-3</v>
      </c>
      <c r="F329" s="150">
        <v>24963100</v>
      </c>
      <c r="G329" s="131">
        <v>1.3427172680873112E-2</v>
      </c>
      <c r="H329" s="131">
        <v>0.19402985074626866</v>
      </c>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row>
    <row r="330" spans="1:30" x14ac:dyDescent="0.3">
      <c r="A330" s="124" t="s">
        <v>242</v>
      </c>
      <c r="B330" s="152">
        <v>5</v>
      </c>
      <c r="C330" s="150">
        <v>13668400</v>
      </c>
      <c r="D330" s="152">
        <v>2</v>
      </c>
      <c r="E330" s="131">
        <v>1.7873100983020553E-4</v>
      </c>
      <c r="F330" s="150">
        <v>2797600</v>
      </c>
      <c r="G330" s="131">
        <v>1.5047753801415138E-3</v>
      </c>
      <c r="H330" s="131">
        <v>0.4</v>
      </c>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row>
    <row r="331" spans="1:30" x14ac:dyDescent="0.3">
      <c r="A331" s="124" t="s">
        <v>243</v>
      </c>
      <c r="B331" s="152">
        <v>2494</v>
      </c>
      <c r="C331" s="150">
        <v>2466912743</v>
      </c>
      <c r="D331" s="152">
        <v>1167</v>
      </c>
      <c r="E331" s="131">
        <v>0.10428954423592493</v>
      </c>
      <c r="F331" s="150">
        <v>990873032</v>
      </c>
      <c r="G331" s="131">
        <v>0.53297159829846097</v>
      </c>
      <c r="H331" s="131">
        <v>0.46792301523656776</v>
      </c>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row>
    <row r="332" spans="1:30" x14ac:dyDescent="0.3">
      <c r="A332" s="124" t="s">
        <v>244</v>
      </c>
      <c r="B332" s="152">
        <v>379</v>
      </c>
      <c r="C332" s="150">
        <v>50181177</v>
      </c>
      <c r="D332" s="152">
        <v>174</v>
      </c>
      <c r="E332" s="131">
        <v>1.5549597855227882E-2</v>
      </c>
      <c r="F332" s="150">
        <v>27050990</v>
      </c>
      <c r="G332" s="131">
        <v>1.4550208664732016E-2</v>
      </c>
      <c r="H332" s="131">
        <v>0.45910290237467016</v>
      </c>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row>
    <row r="333" spans="1:30" x14ac:dyDescent="0.3">
      <c r="A333" s="124" t="s">
        <v>245</v>
      </c>
      <c r="B333" s="152">
        <v>13</v>
      </c>
      <c r="C333" s="150">
        <v>10523600</v>
      </c>
      <c r="D333" s="152">
        <v>2</v>
      </c>
      <c r="E333" s="131">
        <v>1.7873100983020553E-4</v>
      </c>
      <c r="F333" s="150">
        <v>2111000</v>
      </c>
      <c r="G333" s="131">
        <v>1.1354664095934858E-3</v>
      </c>
      <c r="H333" s="131">
        <v>0.15384615384615385</v>
      </c>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row>
    <row r="334" spans="1:30" x14ac:dyDescent="0.3">
      <c r="A334" s="124" t="s">
        <v>246</v>
      </c>
      <c r="B334" s="152">
        <v>55</v>
      </c>
      <c r="C334" s="150">
        <v>100437184</v>
      </c>
      <c r="D334" s="152">
        <v>32</v>
      </c>
      <c r="E334" s="131">
        <v>2.8596961572832885E-3</v>
      </c>
      <c r="F334" s="150">
        <v>61966200</v>
      </c>
      <c r="G334" s="131">
        <v>3.3330430426410158E-2</v>
      </c>
      <c r="H334" s="131">
        <v>0.58181818181818179</v>
      </c>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row>
    <row r="335" spans="1:30" x14ac:dyDescent="0.3">
      <c r="A335" s="124" t="s">
        <v>247</v>
      </c>
      <c r="B335" s="152">
        <v>707</v>
      </c>
      <c r="C335" s="150">
        <v>8313757</v>
      </c>
      <c r="D335" s="152">
        <v>487</v>
      </c>
      <c r="E335" s="131">
        <v>4.352100089365505E-2</v>
      </c>
      <c r="F335" s="150">
        <v>7894406</v>
      </c>
      <c r="G335" s="131">
        <v>4.2462495673582521E-3</v>
      </c>
      <c r="H335" s="131">
        <v>0.68882602545968885</v>
      </c>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row>
    <row r="336" spans="1:30" x14ac:dyDescent="0.3">
      <c r="A336" s="124" t="s">
        <v>248</v>
      </c>
      <c r="B336" s="152">
        <v>15</v>
      </c>
      <c r="C336" s="150">
        <v>105879056</v>
      </c>
      <c r="D336" s="152">
        <v>8</v>
      </c>
      <c r="E336" s="131">
        <v>7.1492403932082213E-4</v>
      </c>
      <c r="F336" s="150">
        <v>48477000</v>
      </c>
      <c r="G336" s="131">
        <v>2.6074848478381527E-2</v>
      </c>
      <c r="H336" s="131">
        <v>0.53333333333333333</v>
      </c>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row>
    <row r="337" spans="1:30" x14ac:dyDescent="0.3">
      <c r="A337" s="124" t="s">
        <v>249</v>
      </c>
      <c r="B337" s="152">
        <v>9</v>
      </c>
      <c r="C337" s="150">
        <v>100753333</v>
      </c>
      <c r="D337" s="152">
        <v>4</v>
      </c>
      <c r="E337" s="131">
        <v>3.5746201966041106E-4</v>
      </c>
      <c r="F337" s="150">
        <v>6162400</v>
      </c>
      <c r="G337" s="131">
        <v>3.3146367610037406E-3</v>
      </c>
      <c r="H337" s="131">
        <v>0.44444444444444442</v>
      </c>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row>
    <row r="338" spans="1:30" x14ac:dyDescent="0.3">
      <c r="A338" s="124" t="s">
        <v>250</v>
      </c>
      <c r="B338" s="152">
        <v>15</v>
      </c>
      <c r="C338" s="150">
        <v>967514</v>
      </c>
      <c r="D338" s="152">
        <v>15</v>
      </c>
      <c r="E338" s="131">
        <v>1.3404825737265416E-3</v>
      </c>
      <c r="F338" s="150">
        <v>936090</v>
      </c>
      <c r="G338" s="131">
        <v>5.0350485616123446E-4</v>
      </c>
      <c r="H338" s="131">
        <v>1</v>
      </c>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row>
    <row r="339" spans="1:30" x14ac:dyDescent="0.3">
      <c r="A339" s="124" t="s">
        <v>251</v>
      </c>
      <c r="B339" s="152">
        <v>83</v>
      </c>
      <c r="C339" s="150">
        <v>4190460</v>
      </c>
      <c r="D339" s="152">
        <v>28</v>
      </c>
      <c r="E339" s="131">
        <v>2.5022341376228774E-3</v>
      </c>
      <c r="F339" s="150">
        <v>1487500</v>
      </c>
      <c r="G339" s="131">
        <v>8.0009771874481762E-4</v>
      </c>
      <c r="H339" s="131">
        <v>0.33734939759036142</v>
      </c>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row>
    <row r="340" spans="1:30" x14ac:dyDescent="0.3">
      <c r="A340" s="124" t="s">
        <v>252</v>
      </c>
      <c r="B340" s="152">
        <v>146</v>
      </c>
      <c r="C340" s="150">
        <v>9111388</v>
      </c>
      <c r="D340" s="152">
        <v>78</v>
      </c>
      <c r="E340" s="131">
        <v>6.9705093833780157E-3</v>
      </c>
      <c r="F340" s="150">
        <v>4775000</v>
      </c>
      <c r="G340" s="131">
        <v>2.5683809122732798E-3</v>
      </c>
      <c r="H340" s="131">
        <v>0.53424657534246578</v>
      </c>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row>
    <row r="341" spans="1:30" x14ac:dyDescent="0.3">
      <c r="A341" s="124" t="s">
        <v>253</v>
      </c>
      <c r="B341" s="152">
        <v>31</v>
      </c>
      <c r="C341" s="150">
        <v>6595800</v>
      </c>
      <c r="D341" s="152">
        <v>11</v>
      </c>
      <c r="E341" s="131">
        <v>9.8302055406613046E-4</v>
      </c>
      <c r="F341" s="150">
        <v>2401000</v>
      </c>
      <c r="G341" s="131">
        <v>1.2914518471975173E-3</v>
      </c>
      <c r="H341" s="131">
        <v>0.35483870967741937</v>
      </c>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row>
    <row r="342" spans="1:30" x14ac:dyDescent="0.3">
      <c r="A342" s="124" t="s">
        <v>254</v>
      </c>
      <c r="B342" s="152">
        <v>30</v>
      </c>
      <c r="C342" s="150">
        <v>70589500</v>
      </c>
      <c r="D342" s="152">
        <v>11</v>
      </c>
      <c r="E342" s="131">
        <v>9.8302055406613046E-4</v>
      </c>
      <c r="F342" s="150">
        <v>30773200</v>
      </c>
      <c r="G342" s="131">
        <v>1.655231402922892E-2</v>
      </c>
      <c r="H342" s="131">
        <v>0.36666666666666664</v>
      </c>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row>
    <row r="343" spans="1:30" x14ac:dyDescent="0.3">
      <c r="A343" s="124" t="s">
        <v>255</v>
      </c>
      <c r="B343" s="152">
        <v>254</v>
      </c>
      <c r="C343" s="150">
        <v>2190900</v>
      </c>
      <c r="D343" s="152">
        <v>121</v>
      </c>
      <c r="E343" s="131">
        <v>1.0813226094727435E-2</v>
      </c>
      <c r="F343" s="150">
        <v>1111500</v>
      </c>
      <c r="G343" s="131">
        <v>5.9785453067890066E-4</v>
      </c>
      <c r="H343" s="131">
        <v>0.4763779527559055</v>
      </c>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row>
    <row r="344" spans="1:30" x14ac:dyDescent="0.3">
      <c r="A344" s="124" t="s">
        <v>256</v>
      </c>
      <c r="B344" s="152">
        <v>3807</v>
      </c>
      <c r="C344" s="150">
        <v>170716935</v>
      </c>
      <c r="D344" s="152">
        <v>2174</v>
      </c>
      <c r="E344" s="131">
        <v>0.19428060768543343</v>
      </c>
      <c r="F344" s="150">
        <v>91976920</v>
      </c>
      <c r="G344" s="131">
        <v>4.9472621088520734E-2</v>
      </c>
      <c r="H344" s="131">
        <v>0.57105332282637244</v>
      </c>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row>
    <row r="345" spans="1:30" x14ac:dyDescent="0.3">
      <c r="A345" s="124" t="s">
        <v>257</v>
      </c>
      <c r="B345" s="152">
        <v>335</v>
      </c>
      <c r="C345" s="150">
        <v>525801035</v>
      </c>
      <c r="D345" s="152">
        <v>201</v>
      </c>
      <c r="E345" s="131">
        <v>1.7962466487935657E-2</v>
      </c>
      <c r="F345" s="150">
        <v>279800888</v>
      </c>
      <c r="G345" s="131">
        <v>0.15049953088509191</v>
      </c>
      <c r="H345" s="131">
        <v>0.6</v>
      </c>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row>
    <row r="346" spans="1:30" x14ac:dyDescent="0.3">
      <c r="A346" s="124" t="s">
        <v>258</v>
      </c>
      <c r="B346" s="152">
        <v>236</v>
      </c>
      <c r="C346" s="150">
        <v>8805344</v>
      </c>
      <c r="D346" s="152">
        <v>151</v>
      </c>
      <c r="E346" s="131">
        <v>1.3494191242180518E-2</v>
      </c>
      <c r="F346" s="150">
        <v>5663050</v>
      </c>
      <c r="G346" s="131">
        <v>3.0460459738741777E-3</v>
      </c>
      <c r="H346" s="131">
        <v>0.63983050847457623</v>
      </c>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row>
    <row r="347" spans="1:30" x14ac:dyDescent="0.3">
      <c r="A347" s="124" t="s">
        <v>259</v>
      </c>
      <c r="B347" s="152">
        <v>1521</v>
      </c>
      <c r="C347" s="150">
        <v>195772686</v>
      </c>
      <c r="D347" s="152">
        <v>689</v>
      </c>
      <c r="E347" s="131">
        <v>6.1572832886505807E-2</v>
      </c>
      <c r="F347" s="150">
        <v>67208693</v>
      </c>
      <c r="G347" s="131">
        <v>3.6150266856551795E-2</v>
      </c>
      <c r="H347" s="131">
        <v>0.45299145299145299</v>
      </c>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row>
    <row r="348" spans="1:30" x14ac:dyDescent="0.3">
      <c r="A348" s="124" t="s">
        <v>260</v>
      </c>
      <c r="B348" s="152">
        <v>144</v>
      </c>
      <c r="C348" s="150">
        <v>12671581</v>
      </c>
      <c r="D348" s="152">
        <v>80</v>
      </c>
      <c r="E348" s="131">
        <v>7.1492403932082215E-3</v>
      </c>
      <c r="F348" s="150">
        <v>6882400</v>
      </c>
      <c r="G348" s="131">
        <v>3.7019109509171984E-3</v>
      </c>
      <c r="H348" s="131">
        <v>0.55555555555555558</v>
      </c>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row>
    <row r="349" spans="1:30" x14ac:dyDescent="0.3">
      <c r="A349" s="124" t="s">
        <v>261</v>
      </c>
      <c r="B349" s="152">
        <v>65</v>
      </c>
      <c r="C349" s="150">
        <v>588940</v>
      </c>
      <c r="D349" s="152">
        <v>31</v>
      </c>
      <c r="E349" s="131">
        <v>2.770330652368186E-3</v>
      </c>
      <c r="F349" s="150">
        <v>288100</v>
      </c>
      <c r="G349" s="131">
        <v>1.5496346404731559E-4</v>
      </c>
      <c r="H349" s="131">
        <v>0.47692307692307695</v>
      </c>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row>
    <row r="350" spans="1:30" x14ac:dyDescent="0.3">
      <c r="A350" s="124" t="s">
        <v>262</v>
      </c>
      <c r="B350" s="152">
        <v>968</v>
      </c>
      <c r="C350" s="150">
        <v>8253200</v>
      </c>
      <c r="D350" s="152">
        <v>527</v>
      </c>
      <c r="E350" s="131">
        <v>4.7095621090259158E-2</v>
      </c>
      <c r="F350" s="150">
        <v>4451200</v>
      </c>
      <c r="G350" s="131">
        <v>2.3942151029760889E-3</v>
      </c>
      <c r="H350" s="131">
        <v>0.54442148760330578</v>
      </c>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row>
    <row r="351" spans="1:30" x14ac:dyDescent="0.3">
      <c r="A351" s="124" t="s">
        <v>263</v>
      </c>
      <c r="B351" s="152">
        <v>62</v>
      </c>
      <c r="C351" s="150">
        <v>29734244</v>
      </c>
      <c r="D351" s="152">
        <v>20</v>
      </c>
      <c r="E351" s="131">
        <v>1.7873100983020554E-3</v>
      </c>
      <c r="F351" s="150">
        <v>11098500</v>
      </c>
      <c r="G351" s="131">
        <v>5.9696702732701563E-3</v>
      </c>
      <c r="H351" s="131">
        <v>0.32258064516129031</v>
      </c>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row>
    <row r="352" spans="1:30" x14ac:dyDescent="0.3">
      <c r="A352" s="124" t="s">
        <v>264</v>
      </c>
      <c r="B352" s="152">
        <v>92</v>
      </c>
      <c r="C352" s="150">
        <v>858500</v>
      </c>
      <c r="D352" s="152">
        <v>49</v>
      </c>
      <c r="E352" s="131">
        <v>4.3789097408400354E-3</v>
      </c>
      <c r="F352" s="150">
        <v>463200</v>
      </c>
      <c r="G352" s="131">
        <v>2.4914639551099126E-4</v>
      </c>
      <c r="H352" s="131">
        <v>0.53260869565217395</v>
      </c>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row>
    <row r="353" spans="1:30" x14ac:dyDescent="0.3">
      <c r="A353" s="124" t="s">
        <v>265</v>
      </c>
      <c r="B353" s="152">
        <v>2</v>
      </c>
      <c r="C353" s="150">
        <v>732371</v>
      </c>
      <c r="D353" s="152">
        <v>2</v>
      </c>
      <c r="E353" s="131">
        <v>1.7873100983020553E-4</v>
      </c>
      <c r="F353" s="150">
        <v>381100</v>
      </c>
      <c r="G353" s="131">
        <v>2.0498638024447059E-4</v>
      </c>
      <c r="H353" s="131">
        <v>1</v>
      </c>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row>
    <row r="354" spans="1:30" x14ac:dyDescent="0.3">
      <c r="A354" s="124" t="s">
        <v>266</v>
      </c>
      <c r="B354" s="152">
        <v>205</v>
      </c>
      <c r="C354" s="150">
        <v>233704320</v>
      </c>
      <c r="D354" s="152">
        <v>67</v>
      </c>
      <c r="E354" s="131">
        <v>5.9874888293118857E-3</v>
      </c>
      <c r="F354" s="150">
        <v>82122200</v>
      </c>
      <c r="G354" s="131">
        <v>4.4171956220709685E-2</v>
      </c>
      <c r="H354" s="131">
        <v>0.32682926829268294</v>
      </c>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row>
    <row r="355" spans="1:30" x14ac:dyDescent="0.3">
      <c r="A355" s="124" t="s">
        <v>267</v>
      </c>
      <c r="B355" s="152">
        <v>28</v>
      </c>
      <c r="C355" s="150">
        <v>1686700</v>
      </c>
      <c r="D355" s="152">
        <v>19</v>
      </c>
      <c r="E355" s="131">
        <v>1.6979445933869527E-3</v>
      </c>
      <c r="F355" s="150">
        <v>1175000</v>
      </c>
      <c r="G355" s="131">
        <v>6.3200996270599034E-4</v>
      </c>
      <c r="H355" s="131">
        <v>0.6785714285714286</v>
      </c>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row>
    <row r="356" spans="1:30" x14ac:dyDescent="0.3">
      <c r="A356" s="124" t="s">
        <v>268</v>
      </c>
      <c r="B356" s="152">
        <v>826</v>
      </c>
      <c r="C356" s="150">
        <v>22183686</v>
      </c>
      <c r="D356" s="152">
        <v>576</v>
      </c>
      <c r="E356" s="131">
        <v>5.1474530831099194E-2</v>
      </c>
      <c r="F356" s="150">
        <v>14894904</v>
      </c>
      <c r="G356" s="131">
        <v>8.0116831672760059E-3</v>
      </c>
      <c r="H356" s="131">
        <v>0.69733656174334135</v>
      </c>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row>
    <row r="357" spans="1:30" s="46" customFormat="1" x14ac:dyDescent="0.3">
      <c r="A357" s="52" t="s">
        <v>269</v>
      </c>
      <c r="B357" s="76">
        <v>19230</v>
      </c>
      <c r="C357" s="77">
        <v>4498403044</v>
      </c>
      <c r="D357" s="76">
        <v>11190</v>
      </c>
      <c r="E357" s="48">
        <v>1</v>
      </c>
      <c r="F357" s="77">
        <v>1859147908</v>
      </c>
      <c r="G357" s="48">
        <v>1</v>
      </c>
      <c r="H357" s="48">
        <v>0.5819032761310452</v>
      </c>
    </row>
    <row r="358" spans="1:30" s="41" customFormat="1" ht="12" x14ac:dyDescent="0.3">
      <c r="A358" s="138" t="s">
        <v>194</v>
      </c>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row>
  </sheetData>
  <mergeCells count="2">
    <mergeCell ref="A4:D4"/>
    <mergeCell ref="A5:D5"/>
  </mergeCells>
  <hyperlinks>
    <hyperlink ref="B9" location="'Funding &amp; Resources NLHF'!A16:A101" display="Headline Statistics" xr:uid="{00000000-0004-0000-0500-000000000000}"/>
    <hyperlink ref="B10" location="'Funding &amp; Resources NLHF'!A108:A128" display="Area Summary" xr:uid="{00000000-0004-0000-0500-000001000000}"/>
    <hyperlink ref="B11" location="'Funding &amp; Resources NLHF'!A132:A203" display="London &amp; South" xr:uid="{00000000-0004-0000-0500-000002000000}"/>
    <hyperlink ref="B12" location="'Funding &amp; Resources NLHF'!A212:A285" display="Midlands and East" xr:uid="{00000000-0004-0000-0500-000003000000}"/>
    <hyperlink ref="B13" location="'Funding &amp; Resources NLHF'!A290:A363" display="North" xr:uid="{00000000-0004-0000-0500-000004000000}"/>
    <hyperlink ref="A216" location="'Funding &amp; Resources NLHF'!A1" display="Back to other areas" xr:uid="{00000000-0004-0000-0500-000005000000}"/>
    <hyperlink ref="A282" location="'Funding &amp; Resources NLHF'!A1" display="Back to other areas" xr:uid="{00000000-0004-0000-0500-000006000000}"/>
    <hyperlink ref="A294" location="'Funding &amp; Resources NLHF'!A1" display="Back to other areas" xr:uid="{00000000-0004-0000-0500-000007000000}"/>
    <hyperlink ref="A142" location="'Funding &amp; Resources NLHF'!A1" display="Back to other areas" xr:uid="{00000000-0004-0000-0500-000008000000}"/>
    <hyperlink ref="A1" location="'Contents'!B7" display="⇐ Return to contents" xr:uid="{CE20230A-E0B6-46A5-9F93-9BE3CB6BFF34}"/>
  </hyperlinks>
  <pageMargins left="0.7" right="0.7" top="0.75" bottom="0.75"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extLst>
    <ext xmlns:x14="http://schemas.microsoft.com/office/spreadsheetml/2009/9/main" uri="{05C60535-1F16-4fd2-B633-F4F36F0B64E0}">
      <x14:sparklineGroups xmlns:xm="http://schemas.microsoft.com/office/excel/2006/main">
        <x14:sparklineGroup displayEmptyCellsAs="gap" xr2:uid="{C35347C6-9659-4077-BD30-F19604505A3F}">
          <x14:colorSeries rgb="FF376092"/>
          <x14:colorNegative rgb="FFD00000"/>
          <x14:colorAxis rgb="FF000000"/>
          <x14:colorMarkers rgb="FFD00000"/>
          <x14:colorFirst rgb="FFD00000"/>
          <x14:colorLast rgb="FFD00000"/>
          <x14:colorHigh rgb="FFD00000"/>
          <x14:colorLow rgb="FFD00000"/>
          <x14:sparklines>
            <x14:sparkline>
              <xm:f>'Funding &amp; Resources NLHF'!C113:AB113</xm:f>
              <xm:sqref>AD113</xm:sqref>
            </x14:sparkline>
            <x14:sparkline>
              <xm:f>'Funding &amp; Resources NLHF'!C114:AB114</xm:f>
              <xm:sqref>AD114</xm:sqref>
            </x14:sparkline>
            <x14:sparkline>
              <xm:f>'Funding &amp; Resources NLHF'!C115:AB115</xm:f>
              <xm:sqref>AD115</xm:sqref>
            </x14:sparkline>
            <x14:sparkline>
              <xm:f>'Funding &amp; Resources NLHF'!C116:AB116</xm:f>
              <xm:sqref>AD116</xm:sqref>
            </x14:sparkline>
            <x14:sparkline>
              <xm:f>'Funding &amp; Resources NLHF'!C117:AB117</xm:f>
              <xm:sqref>AD117</xm:sqref>
            </x14:sparkline>
            <x14:sparkline>
              <xm:f>'Funding &amp; Resources NLHF'!C118:AB118</xm:f>
              <xm:sqref>AD118</xm:sqref>
            </x14:sparkline>
            <x14:sparkline>
              <xm:f>'Funding &amp; Resources NLHF'!C119:AB119</xm:f>
              <xm:sqref>AD119</xm:sqref>
            </x14:sparkline>
            <x14:sparkline>
              <xm:f>'Funding &amp; Resources NLHF'!C120:AB120</xm:f>
              <xm:sqref>AD120</xm:sqref>
            </x14:sparkline>
            <x14:sparkline>
              <xm:f>'Funding &amp; Resources NLHF'!C121:AB121</xm:f>
              <xm:sqref>AD121</xm:sqref>
            </x14:sparkline>
            <x14:sparkline>
              <xm:f>'Funding &amp; Resources NLHF'!C122:AB122</xm:f>
              <xm:sqref>AD122</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53"/>
  <sheetViews>
    <sheetView showGridLines="0" zoomScaleNormal="100" workbookViewId="0">
      <selection activeCell="B1" sqref="B1"/>
    </sheetView>
  </sheetViews>
  <sheetFormatPr defaultRowHeight="14.4" x14ac:dyDescent="0.3"/>
  <cols>
    <col min="1" max="1" width="41.5546875" customWidth="1"/>
    <col min="2" max="21" width="12.88671875" customWidth="1"/>
  </cols>
  <sheetData>
    <row r="1" spans="1:20" x14ac:dyDescent="0.3">
      <c r="A1" s="130" t="s">
        <v>7</v>
      </c>
      <c r="B1" s="124"/>
      <c r="C1" s="124"/>
      <c r="D1" s="124"/>
      <c r="E1" s="124"/>
      <c r="F1" s="124"/>
      <c r="G1" s="124"/>
      <c r="H1" s="124"/>
      <c r="I1" s="124"/>
      <c r="J1" s="124"/>
      <c r="K1" s="124"/>
      <c r="L1" s="124"/>
      <c r="M1" s="124"/>
      <c r="N1" s="124"/>
      <c r="O1" s="124"/>
      <c r="P1" s="124"/>
      <c r="Q1" s="124"/>
      <c r="R1" s="124"/>
      <c r="S1" s="124"/>
      <c r="T1" s="124"/>
    </row>
    <row r="2" spans="1:20" x14ac:dyDescent="0.3">
      <c r="A2" s="124"/>
      <c r="B2" s="124"/>
      <c r="C2" s="124"/>
      <c r="D2" s="124"/>
      <c r="E2" s="124"/>
      <c r="F2" s="124"/>
      <c r="G2" s="124"/>
      <c r="H2" s="124"/>
      <c r="I2" s="124"/>
      <c r="J2" s="124"/>
      <c r="K2" s="124"/>
      <c r="L2" s="124"/>
      <c r="M2" s="124"/>
      <c r="N2" s="124"/>
      <c r="O2" s="124"/>
      <c r="P2" s="124"/>
      <c r="Q2" s="124"/>
      <c r="R2" s="124"/>
      <c r="S2" s="124"/>
      <c r="T2" s="124"/>
    </row>
    <row r="3" spans="1:20" ht="31.2" x14ac:dyDescent="0.6">
      <c r="A3" s="95" t="s">
        <v>1485</v>
      </c>
      <c r="B3" s="124"/>
      <c r="C3" s="124"/>
      <c r="D3" s="124"/>
      <c r="E3" s="124"/>
      <c r="F3" s="124"/>
      <c r="G3" s="124"/>
      <c r="H3" s="124"/>
      <c r="I3" s="124"/>
      <c r="J3" s="124"/>
      <c r="K3" s="124"/>
      <c r="L3" s="124"/>
      <c r="M3" s="124"/>
      <c r="N3" s="124"/>
      <c r="O3" s="124"/>
      <c r="P3" s="124"/>
      <c r="Q3" s="124"/>
      <c r="R3" s="124"/>
      <c r="S3" s="124"/>
      <c r="T3" s="124"/>
    </row>
    <row r="4" spans="1:20" ht="44.4" customHeight="1" x14ac:dyDescent="0.3">
      <c r="A4" s="249" t="s">
        <v>298</v>
      </c>
      <c r="B4" s="249"/>
      <c r="C4" s="249"/>
      <c r="D4" s="249"/>
      <c r="E4" s="249"/>
      <c r="F4" s="249"/>
      <c r="G4" s="249"/>
      <c r="H4" s="124"/>
      <c r="I4" s="124"/>
      <c r="J4" s="124"/>
      <c r="K4" s="124"/>
      <c r="L4" s="124"/>
      <c r="M4" s="124"/>
      <c r="N4" s="124"/>
      <c r="O4" s="124"/>
      <c r="P4" s="124"/>
      <c r="Q4" s="124"/>
      <c r="R4" s="124"/>
      <c r="S4" s="124"/>
      <c r="T4" s="124"/>
    </row>
    <row r="5" spans="1:20" x14ac:dyDescent="0.3">
      <c r="A5" s="124"/>
      <c r="B5" s="124"/>
      <c r="C5" s="124"/>
      <c r="D5" s="124"/>
      <c r="E5" s="124"/>
      <c r="F5" s="124"/>
      <c r="G5" s="124"/>
      <c r="H5" s="124"/>
      <c r="I5" s="124"/>
      <c r="J5" s="124"/>
      <c r="K5" s="124"/>
      <c r="L5" s="124"/>
      <c r="M5" s="124"/>
      <c r="N5" s="124"/>
      <c r="O5" s="124"/>
      <c r="P5" s="124"/>
      <c r="Q5" s="124"/>
      <c r="R5" s="124"/>
      <c r="S5" s="124"/>
      <c r="T5" s="124"/>
    </row>
    <row r="6" spans="1:20" s="39" customFormat="1" ht="18" x14ac:dyDescent="0.35">
      <c r="A6" s="108" t="s">
        <v>28</v>
      </c>
      <c r="B6" s="108"/>
      <c r="C6" s="108"/>
      <c r="D6" s="108"/>
      <c r="E6" s="108"/>
      <c r="F6" s="108"/>
      <c r="G6" s="108"/>
      <c r="H6" s="108"/>
      <c r="I6" s="108"/>
      <c r="J6" s="108"/>
      <c r="K6" s="108"/>
      <c r="L6" s="108"/>
      <c r="M6" s="108"/>
      <c r="N6" s="108"/>
      <c r="O6" s="108"/>
      <c r="P6" s="108"/>
      <c r="Q6" s="108"/>
      <c r="R6" s="108"/>
      <c r="S6" s="108"/>
      <c r="T6" s="108"/>
    </row>
    <row r="7" spans="1:20" x14ac:dyDescent="0.3">
      <c r="A7" s="124" t="s">
        <v>299</v>
      </c>
      <c r="B7" s="124"/>
      <c r="C7" s="124"/>
      <c r="D7" s="124"/>
      <c r="E7" s="124"/>
      <c r="F7" s="124"/>
      <c r="G7" s="124"/>
      <c r="H7" s="124"/>
      <c r="I7" s="124"/>
      <c r="J7" s="124"/>
      <c r="K7" s="124"/>
      <c r="L7" s="124"/>
      <c r="M7" s="124"/>
      <c r="N7" s="124"/>
      <c r="O7" s="124"/>
      <c r="P7" s="124"/>
      <c r="Q7" s="124"/>
      <c r="R7" s="124"/>
      <c r="S7" s="124"/>
      <c r="T7" s="124"/>
    </row>
    <row r="8" spans="1:20" x14ac:dyDescent="0.3">
      <c r="A8" s="124" t="s">
        <v>300</v>
      </c>
      <c r="B8" s="124" t="s">
        <v>60</v>
      </c>
      <c r="C8" s="124" t="s">
        <v>61</v>
      </c>
      <c r="D8" s="124" t="s">
        <v>62</v>
      </c>
      <c r="E8" s="124" t="s">
        <v>63</v>
      </c>
      <c r="F8" s="124" t="s">
        <v>64</v>
      </c>
      <c r="G8" s="124" t="s">
        <v>65</v>
      </c>
      <c r="H8" s="124" t="s">
        <v>66</v>
      </c>
      <c r="I8" s="124" t="s">
        <v>67</v>
      </c>
      <c r="J8" s="124" t="s">
        <v>68</v>
      </c>
      <c r="K8" s="124" t="s">
        <v>69</v>
      </c>
      <c r="L8" s="124" t="s">
        <v>70</v>
      </c>
      <c r="M8" s="124" t="s">
        <v>71</v>
      </c>
      <c r="N8" s="124" t="s">
        <v>72</v>
      </c>
      <c r="O8" s="124" t="s">
        <v>91</v>
      </c>
      <c r="P8" s="124" t="s">
        <v>74</v>
      </c>
      <c r="Q8" s="124" t="s">
        <v>75</v>
      </c>
      <c r="R8" s="124" t="s">
        <v>76</v>
      </c>
      <c r="S8" s="124" t="s">
        <v>77</v>
      </c>
      <c r="T8" s="124" t="s">
        <v>301</v>
      </c>
    </row>
    <row r="9" spans="1:20" ht="16.2" x14ac:dyDescent="0.3">
      <c r="A9" s="124" t="s">
        <v>302</v>
      </c>
      <c r="B9" s="133">
        <v>6.5</v>
      </c>
      <c r="C9" s="133">
        <v>5.9</v>
      </c>
      <c r="D9" s="133">
        <v>5</v>
      </c>
      <c r="E9" s="133">
        <v>6.3</v>
      </c>
      <c r="F9" s="133">
        <v>5.5</v>
      </c>
      <c r="G9" s="133">
        <v>5.4</v>
      </c>
      <c r="H9" s="133">
        <v>5.5</v>
      </c>
      <c r="I9" s="133">
        <v>6.2</v>
      </c>
      <c r="J9" s="133">
        <v>5.7</v>
      </c>
      <c r="K9" s="133">
        <v>6.5</v>
      </c>
      <c r="L9" s="133">
        <v>5.9</v>
      </c>
      <c r="M9" s="133">
        <v>8.5</v>
      </c>
      <c r="N9" s="133">
        <v>12.9</v>
      </c>
      <c r="O9" s="133">
        <v>11.1</v>
      </c>
      <c r="P9" s="133">
        <v>9.1999999999999993</v>
      </c>
      <c r="Q9" s="133">
        <v>7.9</v>
      </c>
      <c r="R9" s="133">
        <v>8.1999999999999993</v>
      </c>
      <c r="S9" s="133">
        <v>8.4</v>
      </c>
      <c r="T9" s="124"/>
    </row>
    <row r="10" spans="1:20" x14ac:dyDescent="0.3">
      <c r="A10" s="124" t="s">
        <v>303</v>
      </c>
      <c r="B10" s="133">
        <v>3</v>
      </c>
      <c r="C10" s="133">
        <v>3</v>
      </c>
      <c r="D10" s="133">
        <v>3</v>
      </c>
      <c r="E10" s="133">
        <v>3</v>
      </c>
      <c r="F10" s="133">
        <v>3</v>
      </c>
      <c r="G10" s="133">
        <v>3</v>
      </c>
      <c r="H10" s="133">
        <v>3.2</v>
      </c>
      <c r="I10" s="133">
        <v>3.1</v>
      </c>
      <c r="J10" s="133">
        <v>3.1</v>
      </c>
      <c r="K10" s="133">
        <v>2.9</v>
      </c>
      <c r="L10" s="133">
        <v>2.8</v>
      </c>
      <c r="M10" s="133">
        <v>2.8</v>
      </c>
      <c r="N10" s="133">
        <v>2.6469999999999998</v>
      </c>
      <c r="O10" s="133">
        <v>3.2</v>
      </c>
      <c r="P10" s="133">
        <v>2.7</v>
      </c>
      <c r="Q10" s="133">
        <v>2.7</v>
      </c>
      <c r="R10" s="133">
        <v>2.6</v>
      </c>
      <c r="S10" s="133">
        <v>2.6</v>
      </c>
      <c r="T10" s="124"/>
    </row>
    <row r="11" spans="1:20" x14ac:dyDescent="0.3">
      <c r="A11" s="124" t="s">
        <v>10</v>
      </c>
      <c r="B11" s="133" t="s">
        <v>304</v>
      </c>
      <c r="C11" s="133" t="s">
        <v>304</v>
      </c>
      <c r="D11" s="133">
        <v>4.5999999999999996</v>
      </c>
      <c r="E11" s="133">
        <v>5.9</v>
      </c>
      <c r="F11" s="133">
        <v>5.9</v>
      </c>
      <c r="G11" s="133">
        <v>5.4</v>
      </c>
      <c r="H11" s="133">
        <v>5.3</v>
      </c>
      <c r="I11" s="133">
        <v>6</v>
      </c>
      <c r="J11" s="133">
        <v>5.6</v>
      </c>
      <c r="K11" s="133">
        <v>6.4</v>
      </c>
      <c r="L11" s="133">
        <v>5.9</v>
      </c>
      <c r="M11" s="133">
        <v>8</v>
      </c>
      <c r="N11" s="133">
        <v>12.984</v>
      </c>
      <c r="O11" s="133">
        <v>11.1</v>
      </c>
      <c r="P11" s="133">
        <v>9.1999999999999993</v>
      </c>
      <c r="Q11" s="133">
        <v>7.9</v>
      </c>
      <c r="R11" s="133">
        <v>8.1999999999999993</v>
      </c>
      <c r="S11" s="133">
        <v>8.5</v>
      </c>
      <c r="T11" s="124"/>
    </row>
    <row r="12" spans="1:20" x14ac:dyDescent="0.3">
      <c r="A12" s="124" t="s">
        <v>305</v>
      </c>
      <c r="B12" s="133" t="s">
        <v>304</v>
      </c>
      <c r="C12" s="133" t="s">
        <v>304</v>
      </c>
      <c r="D12" s="133">
        <v>3.5</v>
      </c>
      <c r="E12" s="133">
        <v>4.5999999999999996</v>
      </c>
      <c r="F12" s="133">
        <v>4.5</v>
      </c>
      <c r="G12" s="133">
        <v>4.0999999999999996</v>
      </c>
      <c r="H12" s="133">
        <v>4.9000000000000004</v>
      </c>
      <c r="I12" s="133">
        <v>5.5</v>
      </c>
      <c r="J12" s="133">
        <v>2</v>
      </c>
      <c r="K12" s="133">
        <v>3.9</v>
      </c>
      <c r="L12" s="133">
        <v>3.4</v>
      </c>
      <c r="M12" s="133">
        <v>6</v>
      </c>
      <c r="N12" s="133">
        <v>1.3</v>
      </c>
      <c r="O12" s="133">
        <v>1.3</v>
      </c>
      <c r="P12" s="133">
        <v>5.9</v>
      </c>
      <c r="Q12" s="133">
        <v>4.5999999999999996</v>
      </c>
      <c r="R12" s="133">
        <v>4.7</v>
      </c>
      <c r="S12" s="133">
        <v>5.2</v>
      </c>
      <c r="T12" s="124"/>
    </row>
    <row r="13" spans="1:20" s="41" customFormat="1" ht="12" x14ac:dyDescent="0.3">
      <c r="A13" s="138" t="s">
        <v>306</v>
      </c>
      <c r="B13" s="138"/>
      <c r="C13" s="138"/>
      <c r="D13" s="138"/>
      <c r="E13" s="138"/>
      <c r="F13" s="138"/>
      <c r="G13" s="138"/>
      <c r="H13" s="138"/>
      <c r="I13" s="138"/>
      <c r="J13" s="138"/>
      <c r="K13" s="138"/>
      <c r="L13" s="138"/>
      <c r="M13" s="138"/>
      <c r="N13" s="138"/>
      <c r="O13" s="138"/>
      <c r="P13" s="138"/>
      <c r="Q13" s="138"/>
      <c r="R13" s="138"/>
      <c r="S13" s="138"/>
      <c r="T13" s="138"/>
    </row>
    <row r="14" spans="1:20" s="41" customFormat="1" ht="12" x14ac:dyDescent="0.3">
      <c r="A14" s="138" t="s">
        <v>307</v>
      </c>
      <c r="B14" s="138"/>
      <c r="C14" s="138"/>
      <c r="D14" s="138"/>
      <c r="E14" s="138"/>
      <c r="F14" s="138"/>
      <c r="G14" s="138"/>
      <c r="H14" s="138"/>
      <c r="I14" s="138"/>
      <c r="J14" s="138"/>
      <c r="K14" s="138"/>
      <c r="L14" s="138"/>
      <c r="M14" s="138"/>
      <c r="N14" s="138"/>
      <c r="O14" s="138"/>
      <c r="P14" s="138"/>
      <c r="Q14" s="138"/>
      <c r="R14" s="138"/>
      <c r="S14" s="138"/>
      <c r="T14" s="138"/>
    </row>
    <row r="15" spans="1:20" s="41" customFormat="1" ht="12" x14ac:dyDescent="0.3">
      <c r="A15" s="138" t="s">
        <v>308</v>
      </c>
      <c r="B15" s="138"/>
      <c r="C15" s="138"/>
      <c r="D15" s="138"/>
      <c r="E15" s="138"/>
      <c r="F15" s="138"/>
      <c r="G15" s="138"/>
      <c r="H15" s="138"/>
      <c r="I15" s="138"/>
      <c r="J15" s="138"/>
      <c r="K15" s="138"/>
      <c r="L15" s="138"/>
      <c r="M15" s="138"/>
      <c r="N15" s="138"/>
      <c r="O15" s="138"/>
      <c r="P15" s="138"/>
      <c r="Q15" s="138"/>
      <c r="R15" s="138"/>
      <c r="S15" s="138"/>
      <c r="T15" s="138"/>
    </row>
    <row r="16" spans="1:20" x14ac:dyDescent="0.3">
      <c r="A16" s="124"/>
      <c r="B16" s="124"/>
      <c r="C16" s="124"/>
      <c r="D16" s="124"/>
      <c r="E16" s="124"/>
      <c r="F16" s="124"/>
      <c r="G16" s="124"/>
      <c r="H16" s="124"/>
      <c r="I16" s="124"/>
      <c r="J16" s="124"/>
      <c r="K16" s="124"/>
      <c r="L16" s="124"/>
      <c r="M16" s="124"/>
      <c r="N16" s="124"/>
      <c r="O16" s="124"/>
      <c r="P16" s="124"/>
      <c r="Q16" s="124"/>
      <c r="R16" s="124"/>
      <c r="S16" s="124"/>
      <c r="T16" s="124"/>
    </row>
    <row r="17" spans="1:20" s="19" customFormat="1" ht="5.0999999999999996" customHeight="1" x14ac:dyDescent="0.3">
      <c r="A17" s="195"/>
      <c r="B17" s="195"/>
      <c r="C17" s="195"/>
      <c r="D17" s="195"/>
      <c r="E17" s="195"/>
      <c r="F17" s="195"/>
      <c r="G17" s="195"/>
      <c r="H17" s="195"/>
      <c r="I17" s="195"/>
      <c r="J17" s="195"/>
      <c r="K17" s="195"/>
      <c r="L17" s="195"/>
      <c r="M17" s="195"/>
      <c r="N17" s="195"/>
      <c r="O17" s="195"/>
      <c r="P17" s="195"/>
      <c r="Q17" s="195"/>
      <c r="R17" s="195"/>
      <c r="S17" s="195"/>
      <c r="T17" s="195"/>
    </row>
    <row r="18" spans="1:20" x14ac:dyDescent="0.3">
      <c r="A18" s="124"/>
      <c r="B18" s="124"/>
      <c r="C18" s="124"/>
      <c r="D18" s="124"/>
      <c r="E18" s="124"/>
      <c r="F18" s="124"/>
      <c r="G18" s="124"/>
      <c r="H18" s="124"/>
      <c r="I18" s="124"/>
      <c r="J18" s="124"/>
      <c r="K18" s="124"/>
      <c r="L18" s="124"/>
      <c r="M18" s="124"/>
      <c r="N18" s="124"/>
      <c r="O18" s="124"/>
      <c r="P18" s="124"/>
      <c r="Q18" s="124"/>
      <c r="R18" s="124"/>
      <c r="S18" s="124"/>
      <c r="T18" s="124"/>
    </row>
    <row r="19" spans="1:20" s="39" customFormat="1" ht="18" x14ac:dyDescent="0.35">
      <c r="A19" s="108" t="s">
        <v>309</v>
      </c>
      <c r="B19" s="108"/>
      <c r="C19" s="108"/>
      <c r="D19" s="108"/>
      <c r="E19" s="108"/>
      <c r="F19" s="108"/>
      <c r="G19" s="108"/>
      <c r="H19" s="108"/>
      <c r="I19" s="108"/>
      <c r="J19" s="108"/>
      <c r="K19" s="108"/>
      <c r="L19" s="108"/>
      <c r="M19" s="108"/>
      <c r="N19" s="108"/>
      <c r="O19" s="108"/>
      <c r="P19" s="108"/>
      <c r="Q19" s="108"/>
      <c r="R19" s="108"/>
      <c r="S19" s="108"/>
      <c r="T19" s="108"/>
    </row>
    <row r="20" spans="1:20" x14ac:dyDescent="0.3">
      <c r="A20" s="124" t="s">
        <v>310</v>
      </c>
      <c r="B20" s="124"/>
      <c r="C20" s="124"/>
      <c r="D20" s="124"/>
      <c r="E20" s="124"/>
      <c r="F20" s="124"/>
      <c r="G20" s="124"/>
      <c r="H20" s="124"/>
      <c r="I20" s="124"/>
      <c r="J20" s="124"/>
      <c r="K20" s="124"/>
      <c r="L20" s="124"/>
      <c r="M20" s="124"/>
      <c r="N20" s="124"/>
      <c r="O20" s="124"/>
      <c r="P20" s="124"/>
      <c r="Q20" s="124"/>
      <c r="R20" s="124"/>
      <c r="S20" s="124"/>
      <c r="T20" s="124"/>
    </row>
    <row r="21" spans="1:20" ht="16.2" x14ac:dyDescent="0.3">
      <c r="A21" s="124" t="s">
        <v>311</v>
      </c>
      <c r="B21" s="124"/>
      <c r="C21" s="124"/>
      <c r="D21" s="124"/>
      <c r="E21" s="124"/>
      <c r="F21" s="124"/>
      <c r="G21" s="124"/>
      <c r="H21" s="124"/>
      <c r="I21" s="124"/>
      <c r="J21" s="124"/>
      <c r="K21" s="124"/>
      <c r="L21" s="124"/>
      <c r="M21" s="124"/>
      <c r="N21" s="124"/>
      <c r="O21" s="124"/>
      <c r="P21" s="124"/>
      <c r="Q21" s="124"/>
      <c r="R21" s="124"/>
      <c r="S21" s="124"/>
      <c r="T21" s="124"/>
    </row>
    <row r="22" spans="1:20" ht="16.2" x14ac:dyDescent="0.3">
      <c r="A22" s="124" t="s">
        <v>312</v>
      </c>
      <c r="B22" s="124"/>
      <c r="C22" s="124"/>
      <c r="D22" s="124"/>
      <c r="E22" s="124"/>
      <c r="F22" s="124"/>
      <c r="G22" s="124"/>
      <c r="H22" s="124"/>
      <c r="I22" s="124"/>
      <c r="J22" s="124"/>
      <c r="K22" s="124"/>
      <c r="L22" s="124"/>
      <c r="M22" s="124"/>
      <c r="N22" s="124"/>
      <c r="O22" s="124"/>
      <c r="P22" s="124"/>
      <c r="Q22" s="124"/>
      <c r="R22" s="124"/>
      <c r="S22" s="124"/>
      <c r="T22" s="124"/>
    </row>
    <row r="23" spans="1:20" ht="16.2" x14ac:dyDescent="0.3">
      <c r="A23" s="124" t="s">
        <v>313</v>
      </c>
      <c r="B23" s="124"/>
      <c r="C23" s="124"/>
      <c r="D23" s="124"/>
      <c r="E23" s="124"/>
      <c r="F23" s="124"/>
      <c r="G23" s="124"/>
      <c r="H23" s="124"/>
      <c r="I23" s="124"/>
      <c r="J23" s="124"/>
      <c r="K23" s="124"/>
      <c r="L23" s="124"/>
      <c r="M23" s="124"/>
      <c r="N23" s="124"/>
      <c r="O23" s="124"/>
      <c r="P23" s="124"/>
      <c r="Q23" s="124"/>
      <c r="R23" s="124"/>
      <c r="S23" s="124"/>
      <c r="T23" s="124"/>
    </row>
    <row r="24" spans="1:20" x14ac:dyDescent="0.3">
      <c r="A24" s="124" t="s">
        <v>314</v>
      </c>
      <c r="B24" s="124"/>
      <c r="C24" s="124"/>
      <c r="D24" s="124"/>
      <c r="E24" s="124"/>
      <c r="F24" s="124"/>
      <c r="G24" s="124"/>
      <c r="H24" s="124"/>
      <c r="I24" s="124"/>
      <c r="J24" s="124"/>
      <c r="K24" s="124"/>
      <c r="L24" s="124"/>
      <c r="M24" s="124"/>
      <c r="N24" s="124"/>
      <c r="O24" s="124"/>
      <c r="P24" s="124"/>
      <c r="Q24" s="124"/>
      <c r="R24" s="124"/>
      <c r="S24" s="124"/>
      <c r="T24" s="124"/>
    </row>
    <row r="25" spans="1:20" x14ac:dyDescent="0.3">
      <c r="A25" s="124" t="s">
        <v>300</v>
      </c>
      <c r="B25" s="124" t="s">
        <v>114</v>
      </c>
      <c r="C25" s="124" t="s">
        <v>61</v>
      </c>
      <c r="D25" s="124" t="s">
        <v>62</v>
      </c>
      <c r="E25" s="124" t="s">
        <v>63</v>
      </c>
      <c r="F25" s="124" t="s">
        <v>64</v>
      </c>
      <c r="G25" s="124" t="s">
        <v>65</v>
      </c>
      <c r="H25" s="124" t="s">
        <v>66</v>
      </c>
      <c r="I25" s="124" t="s">
        <v>67</v>
      </c>
      <c r="J25" s="124" t="s">
        <v>68</v>
      </c>
      <c r="K25" s="124" t="s">
        <v>69</v>
      </c>
      <c r="L25" s="124" t="s">
        <v>70</v>
      </c>
      <c r="M25" s="124" t="s">
        <v>71</v>
      </c>
      <c r="N25" s="124" t="s">
        <v>72</v>
      </c>
      <c r="O25" s="124" t="s">
        <v>91</v>
      </c>
      <c r="P25" s="124" t="s">
        <v>74</v>
      </c>
      <c r="Q25" s="124" t="s">
        <v>75</v>
      </c>
      <c r="R25" s="124" t="s">
        <v>76</v>
      </c>
      <c r="S25" s="124" t="s">
        <v>77</v>
      </c>
      <c r="T25" s="124" t="s">
        <v>301</v>
      </c>
    </row>
    <row r="26" spans="1:20" ht="16.2" x14ac:dyDescent="0.3">
      <c r="A26" s="124" t="s">
        <v>315</v>
      </c>
      <c r="B26" s="133"/>
      <c r="C26" s="133">
        <v>8.8770000000000007</v>
      </c>
      <c r="D26" s="133">
        <v>10.113</v>
      </c>
      <c r="E26" s="133">
        <v>15.066000000000001</v>
      </c>
      <c r="F26" s="133">
        <v>14.226000000000001</v>
      </c>
      <c r="G26" s="133">
        <v>14.957000000000001</v>
      </c>
      <c r="H26" s="133">
        <v>16.347000000000001</v>
      </c>
      <c r="I26" s="133">
        <v>14.93</v>
      </c>
      <c r="J26" s="133">
        <v>23.306999999999999</v>
      </c>
      <c r="K26" s="133">
        <v>7.0339999999999998</v>
      </c>
      <c r="L26" s="133">
        <v>13.202</v>
      </c>
      <c r="M26" s="133">
        <v>19</v>
      </c>
      <c r="N26" s="133">
        <v>23</v>
      </c>
      <c r="O26" s="133">
        <v>18.3</v>
      </c>
      <c r="P26" s="133">
        <v>31</v>
      </c>
      <c r="Q26" s="133">
        <v>32.299999999999997</v>
      </c>
      <c r="R26" s="133">
        <v>35.265000000000001</v>
      </c>
      <c r="S26" s="133">
        <v>34.6</v>
      </c>
      <c r="T26" s="124"/>
    </row>
    <row r="27" spans="1:20" ht="16.2" x14ac:dyDescent="0.3">
      <c r="A27" s="124" t="s">
        <v>316</v>
      </c>
      <c r="B27" s="133"/>
      <c r="C27" s="133">
        <v>5</v>
      </c>
      <c r="D27" s="133">
        <v>5</v>
      </c>
      <c r="E27" s="133">
        <v>5</v>
      </c>
      <c r="F27" s="133">
        <v>5</v>
      </c>
      <c r="G27" s="133">
        <v>10</v>
      </c>
      <c r="H27" s="133">
        <v>10</v>
      </c>
      <c r="I27" s="133">
        <v>10</v>
      </c>
      <c r="J27" s="133">
        <v>10</v>
      </c>
      <c r="K27" s="133">
        <v>0</v>
      </c>
      <c r="L27" s="133">
        <v>5</v>
      </c>
      <c r="M27" s="133">
        <v>10</v>
      </c>
      <c r="N27" s="133">
        <v>5.2</v>
      </c>
      <c r="O27" s="133">
        <v>21.5</v>
      </c>
      <c r="P27" s="133">
        <v>29</v>
      </c>
      <c r="Q27" s="133">
        <v>12.5</v>
      </c>
      <c r="R27" s="133">
        <v>4.5999999999999996</v>
      </c>
      <c r="S27" s="133">
        <v>6.3</v>
      </c>
      <c r="T27" s="124"/>
    </row>
    <row r="28" spans="1:20" ht="16.2" x14ac:dyDescent="0.3">
      <c r="A28" s="124" t="s">
        <v>317</v>
      </c>
      <c r="B28" s="133"/>
      <c r="C28" s="133"/>
      <c r="D28" s="133"/>
      <c r="E28" s="133"/>
      <c r="F28" s="133">
        <v>15.2</v>
      </c>
      <c r="G28" s="133">
        <v>15.7</v>
      </c>
      <c r="H28" s="133">
        <v>16.100000000000001</v>
      </c>
      <c r="I28" s="133">
        <v>15</v>
      </c>
      <c r="J28" s="133">
        <v>14.6</v>
      </c>
      <c r="K28" s="133">
        <v>15.4</v>
      </c>
      <c r="L28" s="133">
        <v>0.38200000000000001</v>
      </c>
      <c r="M28" s="133">
        <v>0.45400000000000001</v>
      </c>
      <c r="N28" s="133">
        <v>0.48199999999999998</v>
      </c>
      <c r="O28" s="133">
        <v>0.5</v>
      </c>
      <c r="P28" s="133">
        <v>0.5</v>
      </c>
      <c r="Q28" s="133">
        <v>0.5</v>
      </c>
      <c r="R28" s="133">
        <v>0.45100000000000001</v>
      </c>
      <c r="S28" s="124" t="s">
        <v>159</v>
      </c>
      <c r="T28" s="124"/>
    </row>
    <row r="29" spans="1:20" x14ac:dyDescent="0.3">
      <c r="A29" s="124" t="s">
        <v>318</v>
      </c>
      <c r="B29" s="133"/>
      <c r="C29" s="133">
        <v>25.7</v>
      </c>
      <c r="D29" s="133">
        <v>26.7</v>
      </c>
      <c r="E29" s="133">
        <v>26.8</v>
      </c>
      <c r="F29" s="133">
        <v>17.399999999999999</v>
      </c>
      <c r="G29" s="133">
        <v>19</v>
      </c>
      <c r="H29" s="133">
        <v>20</v>
      </c>
      <c r="I29" s="133">
        <v>18.5</v>
      </c>
      <c r="J29" s="133">
        <v>15.7</v>
      </c>
      <c r="K29" s="133">
        <v>17.100000000000001</v>
      </c>
      <c r="L29" s="133">
        <v>17</v>
      </c>
      <c r="M29" s="133">
        <v>13.250999999999999</v>
      </c>
      <c r="N29" s="133">
        <v>17.582000000000001</v>
      </c>
      <c r="O29" s="133">
        <v>13.1</v>
      </c>
      <c r="P29" s="133">
        <v>13.1</v>
      </c>
      <c r="Q29" s="133">
        <v>12.6</v>
      </c>
      <c r="R29" s="133">
        <v>10.5</v>
      </c>
      <c r="S29" s="133">
        <v>10</v>
      </c>
      <c r="T29" s="124"/>
    </row>
    <row r="30" spans="1:20" s="41" customFormat="1" ht="12" x14ac:dyDescent="0.3">
      <c r="A30" s="138" t="s">
        <v>319</v>
      </c>
      <c r="B30" s="138"/>
      <c r="C30" s="138"/>
      <c r="D30" s="138"/>
      <c r="E30" s="138"/>
      <c r="F30" s="138"/>
      <c r="G30" s="138"/>
      <c r="H30" s="138"/>
      <c r="I30" s="138"/>
      <c r="J30" s="138"/>
      <c r="K30" s="138"/>
      <c r="L30" s="138"/>
      <c r="M30" s="138"/>
      <c r="N30" s="138"/>
      <c r="O30" s="138"/>
      <c r="P30" s="138"/>
      <c r="Q30" s="138"/>
      <c r="R30" s="138"/>
      <c r="S30" s="138"/>
      <c r="T30" s="138"/>
    </row>
    <row r="31" spans="1:20" s="41" customFormat="1" ht="12" x14ac:dyDescent="0.3">
      <c r="A31" s="138" t="s">
        <v>320</v>
      </c>
      <c r="B31" s="138"/>
      <c r="C31" s="138"/>
      <c r="D31" s="138"/>
      <c r="E31" s="138"/>
      <c r="F31" s="138"/>
      <c r="G31" s="138"/>
      <c r="H31" s="138"/>
      <c r="I31" s="138"/>
      <c r="J31" s="138"/>
      <c r="K31" s="138"/>
      <c r="L31" s="138"/>
      <c r="M31" s="138"/>
      <c r="N31" s="138"/>
      <c r="O31" s="138"/>
      <c r="P31" s="138"/>
      <c r="Q31" s="138"/>
      <c r="R31" s="138"/>
      <c r="S31" s="138"/>
      <c r="T31" s="138"/>
    </row>
    <row r="32" spans="1:20" s="41" customFormat="1" ht="12" x14ac:dyDescent="0.3">
      <c r="A32" s="138" t="s">
        <v>321</v>
      </c>
      <c r="B32" s="138"/>
      <c r="C32" s="138"/>
      <c r="D32" s="138"/>
      <c r="E32" s="138"/>
      <c r="F32" s="138"/>
      <c r="G32" s="138"/>
      <c r="H32" s="138"/>
      <c r="I32" s="138"/>
      <c r="J32" s="138"/>
      <c r="K32" s="138"/>
      <c r="L32" s="138"/>
      <c r="M32" s="138"/>
      <c r="N32" s="138"/>
      <c r="O32" s="138"/>
      <c r="P32" s="138"/>
      <c r="Q32" s="138"/>
      <c r="R32" s="138"/>
      <c r="S32" s="138"/>
      <c r="T32" s="138"/>
    </row>
    <row r="33" spans="1:20" s="41" customFormat="1" ht="12" x14ac:dyDescent="0.3">
      <c r="A33" s="138" t="s">
        <v>170</v>
      </c>
      <c r="B33" s="138"/>
      <c r="C33" s="138"/>
      <c r="D33" s="138"/>
      <c r="E33" s="138"/>
      <c r="F33" s="138"/>
      <c r="G33" s="138"/>
      <c r="H33" s="138"/>
      <c r="I33" s="138"/>
      <c r="J33" s="138"/>
      <c r="K33" s="138"/>
      <c r="L33" s="138"/>
      <c r="M33" s="138"/>
      <c r="N33" s="138"/>
      <c r="O33" s="138"/>
      <c r="P33" s="138"/>
      <c r="Q33" s="138"/>
      <c r="R33" s="138"/>
      <c r="S33" s="138"/>
      <c r="T33" s="138"/>
    </row>
    <row r="34" spans="1:20" s="41" customFormat="1" ht="12" x14ac:dyDescent="0.3">
      <c r="A34" s="138" t="s">
        <v>322</v>
      </c>
      <c r="B34" s="138"/>
      <c r="C34" s="138"/>
      <c r="D34" s="138"/>
      <c r="E34" s="138"/>
      <c r="F34" s="138"/>
      <c r="G34" s="138"/>
      <c r="H34" s="138"/>
      <c r="I34" s="138"/>
      <c r="J34" s="138"/>
      <c r="K34" s="138"/>
      <c r="L34" s="138"/>
      <c r="M34" s="138"/>
      <c r="N34" s="138"/>
      <c r="O34" s="138"/>
      <c r="P34" s="138"/>
      <c r="Q34" s="138"/>
      <c r="R34" s="138"/>
      <c r="S34" s="138"/>
      <c r="T34" s="138"/>
    </row>
    <row r="35" spans="1:20" x14ac:dyDescent="0.3">
      <c r="A35" s="124"/>
      <c r="B35" s="124"/>
      <c r="C35" s="124"/>
      <c r="D35" s="124"/>
      <c r="E35" s="124"/>
      <c r="F35" s="124"/>
      <c r="G35" s="124"/>
      <c r="H35" s="124"/>
      <c r="I35" s="124"/>
      <c r="J35" s="124"/>
      <c r="K35" s="124"/>
      <c r="L35" s="124"/>
      <c r="M35" s="124"/>
      <c r="N35" s="124"/>
      <c r="O35" s="124"/>
      <c r="P35" s="124"/>
      <c r="Q35" s="124"/>
      <c r="R35" s="124"/>
      <c r="S35" s="124"/>
      <c r="T35" s="124"/>
    </row>
    <row r="36" spans="1:20" s="19" customFormat="1" ht="5.0999999999999996" customHeight="1" x14ac:dyDescent="0.3">
      <c r="A36" s="195"/>
      <c r="B36" s="195"/>
      <c r="C36" s="195"/>
      <c r="D36" s="195"/>
      <c r="E36" s="195"/>
      <c r="F36" s="195"/>
      <c r="G36" s="195"/>
      <c r="H36" s="195"/>
      <c r="I36" s="195"/>
      <c r="J36" s="195"/>
      <c r="K36" s="195"/>
      <c r="L36" s="195"/>
      <c r="M36" s="195"/>
      <c r="N36" s="195"/>
      <c r="O36" s="195"/>
      <c r="P36" s="195"/>
      <c r="Q36" s="195"/>
      <c r="R36" s="195"/>
      <c r="S36" s="195"/>
      <c r="T36" s="195"/>
    </row>
    <row r="37" spans="1:20" x14ac:dyDescent="0.3">
      <c r="A37" s="124"/>
      <c r="B37" s="124"/>
      <c r="C37" s="124"/>
      <c r="D37" s="124"/>
      <c r="E37" s="124"/>
      <c r="F37" s="124"/>
      <c r="G37" s="124"/>
      <c r="H37" s="124"/>
      <c r="I37" s="124"/>
      <c r="J37" s="124"/>
      <c r="K37" s="124"/>
      <c r="L37" s="124"/>
      <c r="M37" s="124"/>
      <c r="N37" s="124"/>
      <c r="O37" s="124"/>
      <c r="P37" s="124"/>
      <c r="Q37" s="124"/>
      <c r="R37" s="124"/>
      <c r="S37" s="124"/>
      <c r="T37" s="124"/>
    </row>
    <row r="38" spans="1:20" s="39" customFormat="1" ht="18" x14ac:dyDescent="0.35">
      <c r="A38" s="108" t="s">
        <v>30</v>
      </c>
      <c r="B38" s="108"/>
      <c r="C38" s="108"/>
      <c r="D38" s="108"/>
      <c r="E38" s="108"/>
      <c r="F38" s="108"/>
      <c r="G38" s="108"/>
      <c r="H38" s="108"/>
      <c r="I38" s="108"/>
      <c r="J38" s="108"/>
      <c r="K38" s="108"/>
      <c r="L38" s="108"/>
      <c r="M38" s="108"/>
      <c r="N38" s="108"/>
      <c r="O38" s="108"/>
      <c r="P38" s="108"/>
      <c r="Q38" s="108"/>
      <c r="R38" s="108"/>
      <c r="S38" s="108"/>
      <c r="T38" s="108"/>
    </row>
    <row r="39" spans="1:20" x14ac:dyDescent="0.3">
      <c r="A39" s="124" t="s">
        <v>323</v>
      </c>
      <c r="B39" s="124"/>
      <c r="C39" s="124"/>
      <c r="D39" s="124"/>
      <c r="E39" s="124"/>
      <c r="F39" s="124"/>
      <c r="G39" s="124"/>
      <c r="H39" s="124"/>
      <c r="I39" s="124"/>
      <c r="J39" s="124"/>
      <c r="K39" s="124"/>
      <c r="L39" s="124"/>
      <c r="M39" s="124"/>
      <c r="N39" s="124"/>
      <c r="O39" s="124"/>
      <c r="P39" s="124"/>
      <c r="Q39" s="124"/>
      <c r="R39" s="124"/>
      <c r="S39" s="124"/>
      <c r="T39" s="124"/>
    </row>
    <row r="40" spans="1:20" ht="16.2" x14ac:dyDescent="0.3">
      <c r="A40" s="124" t="s">
        <v>300</v>
      </c>
      <c r="B40" s="124" t="s">
        <v>114</v>
      </c>
      <c r="C40" s="124" t="s">
        <v>61</v>
      </c>
      <c r="D40" s="124" t="s">
        <v>62</v>
      </c>
      <c r="E40" s="124" t="s">
        <v>63</v>
      </c>
      <c r="F40" s="124" t="s">
        <v>64</v>
      </c>
      <c r="G40" s="124" t="s">
        <v>65</v>
      </c>
      <c r="H40" s="124" t="s">
        <v>66</v>
      </c>
      <c r="I40" s="124" t="s">
        <v>67</v>
      </c>
      <c r="J40" s="124" t="s">
        <v>68</v>
      </c>
      <c r="K40" s="124" t="s">
        <v>69</v>
      </c>
      <c r="L40" s="124" t="s">
        <v>70</v>
      </c>
      <c r="M40" s="124" t="s">
        <v>71</v>
      </c>
      <c r="N40" s="124" t="s">
        <v>72</v>
      </c>
      <c r="O40" s="124" t="s">
        <v>91</v>
      </c>
      <c r="P40" s="124" t="s">
        <v>74</v>
      </c>
      <c r="Q40" s="124" t="s">
        <v>75</v>
      </c>
      <c r="R40" s="124" t="s">
        <v>324</v>
      </c>
      <c r="S40" s="124" t="s">
        <v>77</v>
      </c>
      <c r="T40" s="124" t="s">
        <v>301</v>
      </c>
    </row>
    <row r="41" spans="1:20" x14ac:dyDescent="0.3">
      <c r="A41" s="124" t="s">
        <v>325</v>
      </c>
      <c r="B41" s="133"/>
      <c r="C41" s="133">
        <v>45.7</v>
      </c>
      <c r="D41" s="133">
        <v>46.1</v>
      </c>
      <c r="E41" s="133">
        <v>46.1</v>
      </c>
      <c r="F41" s="133">
        <v>50.7</v>
      </c>
      <c r="G41" s="133">
        <v>52.6</v>
      </c>
      <c r="H41" s="133">
        <v>57.1</v>
      </c>
      <c r="I41" s="133">
        <v>61.8</v>
      </c>
      <c r="J41" s="133">
        <v>62.3</v>
      </c>
      <c r="K41" s="133">
        <v>69.099999999999994</v>
      </c>
      <c r="L41" s="133">
        <v>72.400000000000006</v>
      </c>
      <c r="M41" s="133">
        <v>79.8</v>
      </c>
      <c r="N41" s="133">
        <v>92.236000000000004</v>
      </c>
      <c r="O41" s="133">
        <v>86.5</v>
      </c>
      <c r="P41" s="133">
        <v>91.5</v>
      </c>
      <c r="Q41" s="133">
        <v>98.2</v>
      </c>
      <c r="R41" s="133">
        <v>105.4</v>
      </c>
      <c r="S41" s="133">
        <v>101.8</v>
      </c>
      <c r="T41" s="124"/>
    </row>
    <row r="42" spans="1:20" x14ac:dyDescent="0.3">
      <c r="A42" s="124" t="s">
        <v>326</v>
      </c>
      <c r="B42" s="133"/>
      <c r="C42" s="133">
        <v>51.3</v>
      </c>
      <c r="D42" s="133">
        <v>46.8</v>
      </c>
      <c r="E42" s="133">
        <v>46.7</v>
      </c>
      <c r="F42" s="133">
        <v>46</v>
      </c>
      <c r="G42" s="133">
        <v>49.3</v>
      </c>
      <c r="H42" s="133">
        <v>54.7</v>
      </c>
      <c r="I42" s="133">
        <v>56</v>
      </c>
      <c r="J42" s="133">
        <v>59.7</v>
      </c>
      <c r="K42" s="133">
        <v>69.599999999999994</v>
      </c>
      <c r="L42" s="133">
        <v>65.5</v>
      </c>
      <c r="M42" s="133">
        <v>76.400000000000006</v>
      </c>
      <c r="N42" s="133">
        <v>85</v>
      </c>
      <c r="O42" s="133">
        <v>88.5</v>
      </c>
      <c r="P42" s="133">
        <v>85.9</v>
      </c>
      <c r="Q42" s="133">
        <v>95.1</v>
      </c>
      <c r="R42" s="133">
        <v>101.2</v>
      </c>
      <c r="S42" s="133">
        <v>101.6</v>
      </c>
      <c r="T42" s="124"/>
    </row>
    <row r="43" spans="1:20" x14ac:dyDescent="0.3">
      <c r="A43" s="124" t="s">
        <v>327</v>
      </c>
      <c r="B43" s="133"/>
      <c r="C43" s="133">
        <v>10.9</v>
      </c>
      <c r="D43" s="133">
        <v>10.1</v>
      </c>
      <c r="E43" s="133">
        <v>11.9</v>
      </c>
      <c r="F43" s="133">
        <v>12</v>
      </c>
      <c r="G43" s="133">
        <v>13.4</v>
      </c>
      <c r="H43" s="133">
        <v>16.3</v>
      </c>
      <c r="I43" s="133">
        <v>15.7</v>
      </c>
      <c r="J43" s="133">
        <v>16.7</v>
      </c>
      <c r="K43" s="133">
        <v>20</v>
      </c>
      <c r="L43" s="133">
        <v>17.2</v>
      </c>
      <c r="M43" s="133">
        <v>22.7</v>
      </c>
      <c r="N43" s="133">
        <v>25.472000000000001</v>
      </c>
      <c r="O43" s="133">
        <v>26.8</v>
      </c>
      <c r="P43" s="133">
        <v>22.9</v>
      </c>
      <c r="Q43" s="133">
        <v>27.1</v>
      </c>
      <c r="R43" s="133">
        <v>30.4</v>
      </c>
      <c r="S43" s="133">
        <v>31.5</v>
      </c>
      <c r="T43" s="124"/>
    </row>
    <row r="44" spans="1:20" s="21" customFormat="1" x14ac:dyDescent="0.3">
      <c r="A44" s="196" t="s">
        <v>328</v>
      </c>
      <c r="B44" s="133"/>
      <c r="C44" s="133"/>
      <c r="D44" s="133"/>
      <c r="E44" s="133"/>
      <c r="F44" s="133"/>
      <c r="G44" s="133"/>
      <c r="H44" s="133"/>
      <c r="I44" s="133"/>
      <c r="J44" s="133"/>
      <c r="K44" s="133"/>
      <c r="L44" s="133"/>
      <c r="M44" s="133"/>
      <c r="N44" s="133"/>
      <c r="O44" s="133"/>
      <c r="P44" s="133"/>
      <c r="Q44" s="133"/>
      <c r="R44" s="133"/>
      <c r="S44" s="133"/>
      <c r="T44" s="124"/>
    </row>
    <row r="45" spans="1:20" s="41" customFormat="1" ht="12" x14ac:dyDescent="0.3">
      <c r="A45" s="138" t="s">
        <v>329</v>
      </c>
      <c r="B45" s="138"/>
      <c r="C45" s="138"/>
      <c r="D45" s="138"/>
      <c r="E45" s="138"/>
      <c r="F45" s="138"/>
      <c r="G45" s="138"/>
      <c r="H45" s="138"/>
      <c r="I45" s="138"/>
      <c r="J45" s="138"/>
      <c r="K45" s="138"/>
      <c r="L45" s="138"/>
      <c r="M45" s="138"/>
      <c r="N45" s="138"/>
      <c r="O45" s="138"/>
      <c r="P45" s="138"/>
      <c r="Q45" s="138"/>
      <c r="R45" s="138"/>
      <c r="S45" s="138"/>
      <c r="T45" s="138"/>
    </row>
    <row r="46" spans="1:20" x14ac:dyDescent="0.3">
      <c r="A46" s="124"/>
      <c r="B46" s="124"/>
      <c r="C46" s="124"/>
      <c r="D46" s="124"/>
      <c r="E46" s="124"/>
      <c r="F46" s="124"/>
      <c r="G46" s="124"/>
      <c r="H46" s="124"/>
      <c r="I46" s="124"/>
      <c r="J46" s="124"/>
      <c r="K46" s="124"/>
      <c r="L46" s="124"/>
      <c r="M46" s="124"/>
      <c r="N46" s="124"/>
      <c r="O46" s="124"/>
      <c r="P46" s="124"/>
      <c r="Q46" s="124"/>
      <c r="R46" s="124"/>
      <c r="S46" s="124"/>
      <c r="T46" s="124"/>
    </row>
    <row r="47" spans="1:20" s="19" customFormat="1" ht="5.0999999999999996" customHeight="1" x14ac:dyDescent="0.3">
      <c r="A47" s="195"/>
      <c r="B47" s="195"/>
      <c r="C47" s="195"/>
      <c r="D47" s="195"/>
      <c r="E47" s="195"/>
      <c r="F47" s="195"/>
      <c r="G47" s="195"/>
      <c r="H47" s="195"/>
      <c r="I47" s="195"/>
      <c r="J47" s="195"/>
      <c r="K47" s="195"/>
      <c r="L47" s="195"/>
      <c r="M47" s="195"/>
      <c r="N47" s="195"/>
      <c r="O47" s="195"/>
      <c r="P47" s="195"/>
      <c r="Q47" s="195"/>
      <c r="R47" s="195"/>
      <c r="S47" s="195"/>
      <c r="T47" s="195"/>
    </row>
    <row r="48" spans="1:20" x14ac:dyDescent="0.3">
      <c r="A48" s="124"/>
      <c r="B48" s="124"/>
      <c r="C48" s="124"/>
      <c r="D48" s="124"/>
      <c r="E48" s="124"/>
      <c r="F48" s="124"/>
      <c r="G48" s="124"/>
      <c r="H48" s="124"/>
      <c r="I48" s="124"/>
      <c r="J48" s="124"/>
      <c r="K48" s="124"/>
      <c r="L48" s="124"/>
      <c r="M48" s="124"/>
      <c r="N48" s="124"/>
      <c r="O48" s="124"/>
      <c r="P48" s="124"/>
      <c r="Q48" s="124"/>
      <c r="R48" s="124"/>
      <c r="S48" s="124"/>
      <c r="T48" s="124"/>
    </row>
    <row r="49" spans="1:20" s="39" customFormat="1" ht="18" x14ac:dyDescent="0.35">
      <c r="A49" s="108" t="s">
        <v>330</v>
      </c>
      <c r="B49" s="108"/>
      <c r="C49" s="108"/>
      <c r="D49" s="108"/>
      <c r="E49" s="108"/>
      <c r="F49" s="108"/>
      <c r="G49" s="108"/>
      <c r="H49" s="108"/>
      <c r="I49" s="108"/>
      <c r="J49" s="108"/>
      <c r="K49" s="108"/>
      <c r="L49" s="108"/>
      <c r="M49" s="108"/>
      <c r="N49" s="108"/>
      <c r="O49" s="108"/>
      <c r="P49" s="108"/>
      <c r="Q49" s="108"/>
      <c r="R49" s="108"/>
      <c r="S49" s="108"/>
      <c r="T49" s="108"/>
    </row>
    <row r="50" spans="1:20" x14ac:dyDescent="0.3">
      <c r="A50" s="124" t="s">
        <v>331</v>
      </c>
      <c r="B50" s="124"/>
      <c r="C50" s="124"/>
      <c r="D50" s="124"/>
      <c r="E50" s="124"/>
      <c r="F50" s="124"/>
      <c r="G50" s="124"/>
      <c r="H50" s="124"/>
      <c r="I50" s="124"/>
      <c r="J50" s="124"/>
      <c r="K50" s="124"/>
      <c r="L50" s="124"/>
      <c r="M50" s="124"/>
      <c r="N50" s="124"/>
      <c r="O50" s="124"/>
      <c r="P50" s="124"/>
      <c r="Q50" s="124"/>
      <c r="R50" s="124"/>
      <c r="S50" s="124"/>
      <c r="T50" s="124"/>
    </row>
    <row r="51" spans="1:20" x14ac:dyDescent="0.3">
      <c r="A51" s="124" t="s">
        <v>332</v>
      </c>
      <c r="B51" s="124" t="s">
        <v>333</v>
      </c>
      <c r="C51" s="124" t="s">
        <v>334</v>
      </c>
      <c r="D51" s="124" t="s">
        <v>335</v>
      </c>
      <c r="E51" s="124"/>
      <c r="F51" s="124"/>
      <c r="G51" s="124"/>
      <c r="H51" s="124"/>
      <c r="I51" s="124"/>
      <c r="J51" s="124"/>
      <c r="K51" s="124"/>
      <c r="L51" s="124"/>
      <c r="M51" s="124"/>
      <c r="N51" s="124"/>
      <c r="O51" s="124"/>
      <c r="P51" s="124"/>
      <c r="Q51" s="124"/>
      <c r="R51" s="124"/>
      <c r="S51" s="124"/>
      <c r="T51" s="124"/>
    </row>
    <row r="52" spans="1:20" x14ac:dyDescent="0.3">
      <c r="A52" s="124" t="s">
        <v>336</v>
      </c>
      <c r="B52" s="133">
        <v>1.6</v>
      </c>
      <c r="C52" s="133">
        <v>3.9</v>
      </c>
      <c r="D52" s="133">
        <v>3.7</v>
      </c>
      <c r="E52" s="124"/>
      <c r="F52" s="124"/>
      <c r="G52" s="124"/>
      <c r="H52" s="124"/>
      <c r="I52" s="124"/>
      <c r="J52" s="124"/>
      <c r="K52" s="124"/>
      <c r="L52" s="124"/>
      <c r="M52" s="124"/>
      <c r="N52" s="124"/>
      <c r="O52" s="124"/>
      <c r="P52" s="124"/>
      <c r="Q52" s="124"/>
      <c r="R52" s="124"/>
      <c r="S52" s="124"/>
      <c r="T52" s="124"/>
    </row>
    <row r="53" spans="1:20" s="41" customFormat="1" ht="12" x14ac:dyDescent="0.3">
      <c r="A53" s="138" t="s">
        <v>337</v>
      </c>
      <c r="B53" s="138"/>
      <c r="C53" s="138"/>
      <c r="D53" s="138"/>
      <c r="E53" s="138"/>
      <c r="F53" s="138"/>
      <c r="G53" s="138"/>
      <c r="H53" s="138"/>
      <c r="I53" s="138"/>
      <c r="J53" s="138"/>
      <c r="K53" s="138"/>
      <c r="L53" s="138"/>
      <c r="M53" s="138"/>
      <c r="N53" s="138"/>
      <c r="O53" s="138"/>
      <c r="P53" s="138"/>
      <c r="Q53" s="138"/>
      <c r="R53" s="138"/>
      <c r="S53" s="138"/>
      <c r="T53" s="138"/>
    </row>
  </sheetData>
  <mergeCells count="1">
    <mergeCell ref="A4:G4"/>
  </mergeCells>
  <hyperlinks>
    <hyperlink ref="A1" location="'Contents'!B7" display="⇐ Return to contents" xr:uid="{61CE03AA-1ED1-4C55-B12D-C61BF2CA6301}"/>
  </hyperlinks>
  <pageMargins left="0.7" right="0.7" top="0.75" bottom="0.75" header="0.3" footer="0.3"/>
  <tableParts count="4">
    <tablePart r:id="rId1"/>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00000000-0003-0000-0600-000000000000}">
          <x14:colorSeries rgb="FF376092"/>
          <x14:colorNegative rgb="FFD00000"/>
          <x14:colorAxis rgb="FF000000"/>
          <x14:colorMarkers rgb="FFD00000"/>
          <x14:colorFirst rgb="FFD00000"/>
          <x14:colorLast rgb="FFD00000"/>
          <x14:colorHigh rgb="FFD00000"/>
          <x14:colorLow rgb="FFD00000"/>
          <x14:sparklines>
            <x14:sparkline>
              <xm:f>'Public Sector Funding'!C41:S41</xm:f>
              <xm:sqref>T41</xm:sqref>
            </x14:sparkline>
            <x14:sparkline>
              <xm:f>'Public Sector Funding'!C42:S42</xm:f>
              <xm:sqref>T42</xm:sqref>
            </x14:sparkline>
            <x14:sparkline>
              <xm:f>'Public Sector Funding'!C43:S43</xm:f>
              <xm:sqref>T43</xm:sqref>
            </x14:sparkline>
            <x14:sparkline>
              <xm:f>'Public Sector Funding'!C44:S44</xm:f>
              <xm:sqref>T44</xm:sqref>
            </x14:sparkline>
          </x14:sparklines>
        </x14:sparklineGroup>
        <x14:sparklineGroup displayEmptyCellsAs="gap" xr2:uid="{00000000-0003-0000-0600-000001000000}">
          <x14:colorSeries rgb="FF376092"/>
          <x14:colorNegative rgb="FFD00000"/>
          <x14:colorAxis rgb="FF000000"/>
          <x14:colorMarkers rgb="FFD00000"/>
          <x14:colorFirst rgb="FFD00000"/>
          <x14:colorLast rgb="FFD00000"/>
          <x14:colorHigh rgb="FFD00000"/>
          <x14:colorLow rgb="FFD00000"/>
          <x14:sparklines>
            <x14:sparkline>
              <xm:f>'Public Sector Funding'!C26:S26</xm:f>
              <xm:sqref>T26</xm:sqref>
            </x14:sparkline>
            <x14:sparkline>
              <xm:f>'Public Sector Funding'!C27:S27</xm:f>
              <xm:sqref>T27</xm:sqref>
            </x14:sparkline>
            <x14:sparkline>
              <xm:f>'Public Sector Funding'!C28:S28</xm:f>
              <xm:sqref>T28</xm:sqref>
            </x14:sparkline>
            <x14:sparkline>
              <xm:f>'Public Sector Funding'!C29:S29</xm:f>
              <xm:sqref>T29</xm:sqref>
            </x14:sparkline>
          </x14:sparklines>
        </x14:sparklineGroup>
        <x14:sparklineGroup displayEmptyCellsAs="gap" xr2:uid="{00000000-0003-0000-0600-000002000000}">
          <x14:colorSeries rgb="FF376092"/>
          <x14:colorNegative rgb="FFD00000"/>
          <x14:colorAxis rgb="FF000000"/>
          <x14:colorMarkers rgb="FFD00000"/>
          <x14:colorFirst rgb="FFD00000"/>
          <x14:colorLast rgb="FFD00000"/>
          <x14:colorHigh rgb="FFD00000"/>
          <x14:colorLow rgb="FFD00000"/>
          <x14:sparklines>
            <x14:sparkline>
              <xm:f>'Public Sector Funding'!B9:S9</xm:f>
              <xm:sqref>T9</xm:sqref>
            </x14:sparkline>
            <x14:sparkline>
              <xm:f>'Public Sector Funding'!B10:S10</xm:f>
              <xm:sqref>T10</xm:sqref>
            </x14:sparkline>
            <x14:sparkline>
              <xm:f>'Public Sector Funding'!B11:S11</xm:f>
              <xm:sqref>T11</xm:sqref>
            </x14:sparkline>
            <x14:sparkline>
              <xm:f>'Public Sector Funding'!B12:S12</xm:f>
              <xm:sqref>T12</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Y42"/>
  <sheetViews>
    <sheetView showGridLines="0" zoomScaleNormal="100" workbookViewId="0">
      <selection activeCell="B1" sqref="B1"/>
    </sheetView>
  </sheetViews>
  <sheetFormatPr defaultRowHeight="14.4" x14ac:dyDescent="0.3"/>
  <cols>
    <col min="1" max="1" width="52.109375" customWidth="1"/>
    <col min="2" max="2" width="40.6640625" customWidth="1"/>
    <col min="3" max="22" width="13.6640625" customWidth="1"/>
  </cols>
  <sheetData>
    <row r="1" spans="1:25" x14ac:dyDescent="0.3">
      <c r="A1" s="130" t="s">
        <v>7</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25" x14ac:dyDescent="0.3">
      <c r="A2" s="124"/>
      <c r="B2" s="124"/>
      <c r="C2" s="124"/>
      <c r="D2" s="124"/>
      <c r="E2" s="124"/>
      <c r="F2" s="124"/>
      <c r="G2" s="124"/>
      <c r="H2" s="124"/>
      <c r="I2" s="124"/>
      <c r="J2" s="124"/>
      <c r="K2" s="124"/>
      <c r="L2" s="124"/>
      <c r="M2" s="124"/>
      <c r="N2" s="124"/>
      <c r="O2" s="124"/>
      <c r="P2" s="124"/>
      <c r="Q2" s="124"/>
      <c r="R2" s="124"/>
      <c r="S2" s="124"/>
      <c r="T2" s="124"/>
      <c r="U2" s="124"/>
      <c r="V2" s="124"/>
      <c r="W2" s="124"/>
      <c r="X2" s="124"/>
      <c r="Y2" s="124"/>
    </row>
    <row r="3" spans="1:25" s="40" customFormat="1" ht="31.2" x14ac:dyDescent="0.6">
      <c r="A3" s="95" t="s">
        <v>1484</v>
      </c>
      <c r="B3" s="95"/>
      <c r="C3" s="95"/>
      <c r="D3" s="95"/>
      <c r="E3" s="95"/>
      <c r="F3" s="95"/>
      <c r="G3" s="95"/>
      <c r="H3" s="95"/>
      <c r="I3" s="95"/>
      <c r="J3" s="95"/>
      <c r="K3" s="95"/>
      <c r="L3" s="95"/>
      <c r="M3" s="95"/>
      <c r="N3" s="95"/>
      <c r="O3" s="95"/>
      <c r="P3" s="95"/>
      <c r="Q3" s="95"/>
      <c r="R3" s="95"/>
      <c r="S3" s="95"/>
      <c r="T3" s="95"/>
      <c r="U3" s="95"/>
      <c r="V3" s="95"/>
      <c r="W3" s="95"/>
      <c r="X3" s="95"/>
      <c r="Y3" s="95"/>
    </row>
    <row r="4" spans="1:25" ht="34.799999999999997" customHeight="1" x14ac:dyDescent="0.3">
      <c r="A4" s="249" t="s">
        <v>338</v>
      </c>
      <c r="B4" s="249"/>
      <c r="C4" s="249"/>
      <c r="D4" s="249"/>
      <c r="E4" s="249"/>
      <c r="F4" s="249"/>
      <c r="G4" s="124"/>
      <c r="H4" s="124"/>
      <c r="I4" s="124"/>
      <c r="J4" s="124"/>
      <c r="K4" s="124"/>
      <c r="L4" s="124"/>
      <c r="M4" s="124"/>
      <c r="N4" s="124"/>
      <c r="O4" s="124"/>
      <c r="P4" s="124"/>
      <c r="Q4" s="124"/>
      <c r="R4" s="124"/>
      <c r="S4" s="124"/>
      <c r="T4" s="124"/>
      <c r="U4" s="124"/>
      <c r="V4" s="124"/>
      <c r="W4" s="124"/>
      <c r="X4" s="124"/>
      <c r="Y4" s="124"/>
    </row>
    <row r="5" spans="1:25" x14ac:dyDescent="0.3">
      <c r="A5" s="124"/>
      <c r="B5" s="124"/>
      <c r="C5" s="124"/>
      <c r="D5" s="124"/>
      <c r="E5" s="124"/>
      <c r="F5" s="124"/>
      <c r="G5" s="124"/>
      <c r="H5" s="124"/>
      <c r="I5" s="124"/>
      <c r="J5" s="124"/>
      <c r="K5" s="124"/>
      <c r="L5" s="124"/>
      <c r="M5" s="124"/>
      <c r="N5" s="124"/>
      <c r="O5" s="124"/>
      <c r="P5" s="124"/>
      <c r="Q5" s="124"/>
      <c r="R5" s="124"/>
      <c r="S5" s="124"/>
      <c r="T5" s="124"/>
      <c r="U5" s="124"/>
      <c r="V5" s="124"/>
      <c r="W5" s="124"/>
      <c r="X5" s="124"/>
      <c r="Y5" s="124"/>
    </row>
    <row r="6" spans="1:25" s="39" customFormat="1" ht="18" x14ac:dyDescent="0.35">
      <c r="A6" s="108" t="s">
        <v>32</v>
      </c>
      <c r="B6" s="108"/>
      <c r="C6" s="108"/>
      <c r="D6" s="108"/>
      <c r="E6" s="108"/>
      <c r="F6" s="108"/>
      <c r="G6" s="108"/>
      <c r="H6" s="108"/>
      <c r="I6" s="108"/>
      <c r="J6" s="108"/>
      <c r="K6" s="108"/>
      <c r="L6" s="108"/>
      <c r="M6" s="108"/>
      <c r="N6" s="108"/>
      <c r="O6" s="108"/>
      <c r="P6" s="108"/>
      <c r="Q6" s="108"/>
      <c r="R6" s="108"/>
      <c r="S6" s="108"/>
      <c r="T6" s="108"/>
      <c r="U6" s="108"/>
      <c r="V6" s="108"/>
      <c r="W6" s="108"/>
      <c r="X6" s="108"/>
      <c r="Y6" s="108"/>
    </row>
    <row r="7" spans="1:25" x14ac:dyDescent="0.3">
      <c r="A7" s="124" t="s">
        <v>339</v>
      </c>
      <c r="B7" s="124"/>
      <c r="C7" s="124"/>
      <c r="D7" s="124"/>
      <c r="E7" s="124"/>
      <c r="F7" s="124"/>
      <c r="G7" s="124"/>
      <c r="H7" s="124"/>
      <c r="I7" s="124"/>
      <c r="J7" s="124"/>
      <c r="K7" s="124"/>
      <c r="L7" s="124"/>
      <c r="M7" s="124"/>
      <c r="N7" s="124"/>
      <c r="O7" s="124"/>
      <c r="P7" s="124"/>
      <c r="Q7" s="124"/>
      <c r="R7" s="124"/>
      <c r="S7" s="124"/>
      <c r="T7" s="124"/>
      <c r="U7" s="124"/>
      <c r="V7" s="124"/>
      <c r="W7" s="124"/>
      <c r="X7" s="124"/>
      <c r="Y7" s="124"/>
    </row>
    <row r="8" spans="1:25" x14ac:dyDescent="0.3">
      <c r="A8" s="124" t="s">
        <v>340</v>
      </c>
      <c r="B8" s="124" t="s">
        <v>114</v>
      </c>
      <c r="C8" s="124" t="s">
        <v>58</v>
      </c>
      <c r="D8" s="124" t="s">
        <v>59</v>
      </c>
      <c r="E8" s="124" t="s">
        <v>60</v>
      </c>
      <c r="F8" s="124" t="s">
        <v>61</v>
      </c>
      <c r="G8" s="124" t="s">
        <v>62</v>
      </c>
      <c r="H8" s="124" t="s">
        <v>63</v>
      </c>
      <c r="I8" s="124" t="s">
        <v>64</v>
      </c>
      <c r="J8" s="124" t="s">
        <v>65</v>
      </c>
      <c r="K8" s="124" t="s">
        <v>66</v>
      </c>
      <c r="L8" s="124" t="s">
        <v>67</v>
      </c>
      <c r="M8" s="124" t="s">
        <v>68</v>
      </c>
      <c r="N8" s="124" t="s">
        <v>69</v>
      </c>
      <c r="O8" s="124" t="s">
        <v>70</v>
      </c>
      <c r="P8" s="124" t="s">
        <v>71</v>
      </c>
      <c r="Q8" s="124" t="s">
        <v>72</v>
      </c>
      <c r="R8" s="124" t="s">
        <v>91</v>
      </c>
      <c r="S8" s="124" t="s">
        <v>74</v>
      </c>
      <c r="T8" s="124" t="s">
        <v>75</v>
      </c>
      <c r="U8" s="124" t="s">
        <v>76</v>
      </c>
      <c r="V8" s="124" t="s">
        <v>77</v>
      </c>
      <c r="W8" s="124" t="s">
        <v>341</v>
      </c>
      <c r="X8" s="124"/>
      <c r="Y8" s="124"/>
    </row>
    <row r="9" spans="1:25" x14ac:dyDescent="0.3">
      <c r="A9" s="124" t="s">
        <v>342</v>
      </c>
      <c r="B9" s="124"/>
      <c r="C9" s="134" t="s">
        <v>81</v>
      </c>
      <c r="D9" s="134" t="s">
        <v>81</v>
      </c>
      <c r="E9" s="134" t="s">
        <v>81</v>
      </c>
      <c r="F9" s="133">
        <v>295</v>
      </c>
      <c r="G9" s="133">
        <v>315</v>
      </c>
      <c r="H9" s="133">
        <v>337.2</v>
      </c>
      <c r="I9" s="133">
        <v>357.2</v>
      </c>
      <c r="J9" s="133">
        <v>388.5</v>
      </c>
      <c r="K9" s="133">
        <v>423.1</v>
      </c>
      <c r="L9" s="133">
        <v>406.1</v>
      </c>
      <c r="M9" s="133">
        <v>412.9</v>
      </c>
      <c r="N9" s="133">
        <v>435.9</v>
      </c>
      <c r="O9" s="133">
        <v>456.9</v>
      </c>
      <c r="P9" s="133">
        <v>460.2</v>
      </c>
      <c r="Q9" s="133">
        <v>494.108</v>
      </c>
      <c r="R9" s="133">
        <v>522.1</v>
      </c>
      <c r="S9" s="133">
        <v>591.70000000000005</v>
      </c>
      <c r="T9" s="133">
        <v>594.9</v>
      </c>
      <c r="U9" s="133">
        <v>634.29999999999995</v>
      </c>
      <c r="V9" s="133">
        <v>680.5</v>
      </c>
      <c r="W9" s="50"/>
      <c r="X9" s="124"/>
      <c r="Y9" s="124"/>
    </row>
    <row r="10" spans="1:25" x14ac:dyDescent="0.3">
      <c r="A10" s="124" t="s">
        <v>343</v>
      </c>
      <c r="B10" s="124"/>
      <c r="C10" s="134" t="s">
        <v>81</v>
      </c>
      <c r="D10" s="134" t="s">
        <v>81</v>
      </c>
      <c r="E10" s="134" t="s">
        <v>81</v>
      </c>
      <c r="F10" s="133">
        <v>281</v>
      </c>
      <c r="G10" s="133">
        <v>293</v>
      </c>
      <c r="H10" s="133">
        <v>305.3</v>
      </c>
      <c r="I10" s="133">
        <v>312.8</v>
      </c>
      <c r="J10" s="133">
        <v>351.4</v>
      </c>
      <c r="K10" s="133">
        <v>396.9</v>
      </c>
      <c r="L10" s="133">
        <v>406.1</v>
      </c>
      <c r="M10" s="133">
        <v>429.5</v>
      </c>
      <c r="N10" s="133">
        <v>450</v>
      </c>
      <c r="O10" s="133">
        <v>441</v>
      </c>
      <c r="P10" s="133">
        <v>467.93700000000001</v>
      </c>
      <c r="Q10" s="133">
        <v>499.90199999999999</v>
      </c>
      <c r="R10" s="133">
        <v>540.6</v>
      </c>
      <c r="S10" s="133">
        <v>567.4</v>
      </c>
      <c r="T10" s="133">
        <v>605.5</v>
      </c>
      <c r="U10" s="133">
        <v>653.1</v>
      </c>
      <c r="V10" s="133">
        <v>699.3</v>
      </c>
      <c r="W10" s="50"/>
      <c r="X10" s="124"/>
      <c r="Y10" s="124"/>
    </row>
    <row r="11" spans="1:25" x14ac:dyDescent="0.3">
      <c r="A11" s="124"/>
      <c r="B11" s="124" t="s">
        <v>344</v>
      </c>
      <c r="C11" s="134" t="s">
        <v>81</v>
      </c>
      <c r="D11" s="134" t="s">
        <v>81</v>
      </c>
      <c r="E11" s="134" t="s">
        <v>81</v>
      </c>
      <c r="F11" s="133">
        <v>91.5</v>
      </c>
      <c r="G11" s="133">
        <v>134.5</v>
      </c>
      <c r="H11" s="133">
        <v>140.69999999999999</v>
      </c>
      <c r="I11" s="133">
        <v>143.69999999999999</v>
      </c>
      <c r="J11" s="133">
        <v>156.69999999999999</v>
      </c>
      <c r="K11" s="133">
        <v>166.9</v>
      </c>
      <c r="L11" s="133">
        <v>209.3</v>
      </c>
      <c r="M11" s="133">
        <v>223.5</v>
      </c>
      <c r="N11" s="133">
        <v>230.9</v>
      </c>
      <c r="O11" s="133">
        <v>228.3</v>
      </c>
      <c r="P11" s="133">
        <v>242.5</v>
      </c>
      <c r="Q11" s="133">
        <v>258.69400000000002</v>
      </c>
      <c r="R11" s="133">
        <v>275.60000000000002</v>
      </c>
      <c r="S11" s="133">
        <v>255.6</v>
      </c>
      <c r="T11" s="133">
        <v>278.2</v>
      </c>
      <c r="U11" s="133">
        <v>296.39999999999998</v>
      </c>
      <c r="V11" s="133">
        <v>308.10000000000002</v>
      </c>
      <c r="W11" s="50"/>
      <c r="X11" s="124"/>
      <c r="Y11" s="131">
        <f>National_Trust[[#This Row],[2019/20]]/V10</f>
        <v>0.44058344058344062</v>
      </c>
    </row>
    <row r="12" spans="1:25" x14ac:dyDescent="0.3">
      <c r="A12" s="124"/>
      <c r="B12" s="124" t="s">
        <v>345</v>
      </c>
      <c r="C12" s="134" t="s">
        <v>81</v>
      </c>
      <c r="D12" s="134" t="s">
        <v>81</v>
      </c>
      <c r="E12" s="134" t="s">
        <v>81</v>
      </c>
      <c r="F12" s="133">
        <v>31.9</v>
      </c>
      <c r="G12" s="133">
        <v>38.5</v>
      </c>
      <c r="H12" s="133">
        <v>42.8</v>
      </c>
      <c r="I12" s="133">
        <v>24.1</v>
      </c>
      <c r="J12" s="133">
        <v>50</v>
      </c>
      <c r="K12" s="133">
        <v>59.9</v>
      </c>
      <c r="L12" s="133">
        <v>68.099999999999994</v>
      </c>
      <c r="M12" s="133">
        <v>61.5</v>
      </c>
      <c r="N12" s="133">
        <v>67.7</v>
      </c>
      <c r="O12" s="133">
        <v>51.8</v>
      </c>
      <c r="P12" s="133">
        <v>62.6</v>
      </c>
      <c r="Q12" s="133">
        <v>71.914000000000001</v>
      </c>
      <c r="R12" s="133">
        <v>75.2</v>
      </c>
      <c r="S12" s="133">
        <v>139.30000000000001</v>
      </c>
      <c r="T12" s="133">
        <v>138.4</v>
      </c>
      <c r="U12" s="133">
        <v>148.4</v>
      </c>
      <c r="V12" s="133">
        <v>168.8</v>
      </c>
      <c r="W12" s="50"/>
      <c r="X12" s="124"/>
      <c r="Y12" s="131">
        <f>National_Trust[[#This Row],[2019/20]]/V10</f>
        <v>0.24138424138424142</v>
      </c>
    </row>
    <row r="13" spans="1:25" x14ac:dyDescent="0.3">
      <c r="A13" s="124" t="s">
        <v>346</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row>
    <row r="14" spans="1:25" x14ac:dyDescent="0.3">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row>
    <row r="15" spans="1:25" s="42" customFormat="1" ht="3.75" customHeight="1" x14ac:dyDescent="0.3">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row>
    <row r="16" spans="1:25" x14ac:dyDescent="0.3">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row>
    <row r="17" spans="1:25" s="39" customFormat="1" ht="18" x14ac:dyDescent="0.35">
      <c r="A17" s="108" t="s">
        <v>347</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row>
    <row r="18" spans="1:25" x14ac:dyDescent="0.3">
      <c r="A18" s="124" t="s">
        <v>348</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row>
    <row r="19" spans="1:25" s="3" customFormat="1" ht="43.2" x14ac:dyDescent="0.3">
      <c r="A19" s="126" t="s">
        <v>50</v>
      </c>
      <c r="B19" s="126" t="s">
        <v>51</v>
      </c>
      <c r="C19" s="126" t="s">
        <v>349</v>
      </c>
      <c r="D19" s="126" t="s">
        <v>350</v>
      </c>
      <c r="E19" s="126" t="s">
        <v>351</v>
      </c>
      <c r="F19" s="126" t="s">
        <v>352</v>
      </c>
      <c r="G19" s="126" t="s">
        <v>353</v>
      </c>
      <c r="H19" s="126" t="s">
        <v>354</v>
      </c>
      <c r="I19" s="126" t="s">
        <v>355</v>
      </c>
      <c r="J19" s="126" t="s">
        <v>356</v>
      </c>
      <c r="K19" s="126" t="s">
        <v>357</v>
      </c>
      <c r="L19" s="126" t="s">
        <v>358</v>
      </c>
      <c r="M19" s="126" t="s">
        <v>359</v>
      </c>
      <c r="N19" s="126" t="s">
        <v>360</v>
      </c>
      <c r="O19" s="126" t="s">
        <v>361</v>
      </c>
      <c r="P19" s="126" t="s">
        <v>362</v>
      </c>
      <c r="Q19" s="126" t="s">
        <v>363</v>
      </c>
      <c r="R19" s="126" t="s">
        <v>364</v>
      </c>
      <c r="S19" s="126" t="s">
        <v>365</v>
      </c>
      <c r="T19" s="126" t="s">
        <v>366</v>
      </c>
      <c r="U19" s="126" t="s">
        <v>367</v>
      </c>
      <c r="V19" s="126"/>
      <c r="W19" s="124"/>
      <c r="X19" s="126"/>
      <c r="Y19" s="126"/>
    </row>
    <row r="20" spans="1:25" x14ac:dyDescent="0.3">
      <c r="A20" s="124" t="s">
        <v>368</v>
      </c>
      <c r="B20" s="124"/>
      <c r="C20" s="127">
        <v>514771</v>
      </c>
      <c r="D20" s="127">
        <v>604919</v>
      </c>
      <c r="E20" s="127">
        <v>520000</v>
      </c>
      <c r="F20" s="127">
        <v>530394</v>
      </c>
      <c r="G20" s="127">
        <v>615380</v>
      </c>
      <c r="H20" s="127">
        <v>561215</v>
      </c>
      <c r="I20" s="127">
        <v>394000</v>
      </c>
      <c r="J20" s="127">
        <v>363450</v>
      </c>
      <c r="K20" s="127">
        <v>482371</v>
      </c>
      <c r="L20" s="127">
        <v>487756</v>
      </c>
      <c r="M20" s="127">
        <v>423940</v>
      </c>
      <c r="N20" s="127">
        <v>569700</v>
      </c>
      <c r="O20" s="127">
        <v>781000</v>
      </c>
      <c r="P20" s="127" t="s">
        <v>369</v>
      </c>
      <c r="Q20" s="127" t="s">
        <v>369</v>
      </c>
      <c r="R20" s="127" t="s">
        <v>369</v>
      </c>
      <c r="S20" s="127"/>
      <c r="T20" s="127"/>
      <c r="U20" s="124"/>
      <c r="V20" s="124"/>
      <c r="W20" s="124"/>
      <c r="X20" s="124"/>
      <c r="Y20" s="124"/>
    </row>
    <row r="21" spans="1:25" x14ac:dyDescent="0.3">
      <c r="A21" s="124" t="s">
        <v>365</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row>
    <row r="22" spans="1:25" x14ac:dyDescent="0.3">
      <c r="A22" s="124"/>
      <c r="B22" s="124" t="s">
        <v>370</v>
      </c>
      <c r="C22" s="127" t="s">
        <v>81</v>
      </c>
      <c r="D22" s="127" t="s">
        <v>81</v>
      </c>
      <c r="E22" s="127" t="s">
        <v>81</v>
      </c>
      <c r="F22" s="127" t="s">
        <v>81</v>
      </c>
      <c r="G22" s="127" t="s">
        <v>81</v>
      </c>
      <c r="H22" s="127" t="s">
        <v>81</v>
      </c>
      <c r="I22" s="127" t="s">
        <v>81</v>
      </c>
      <c r="J22" s="127" t="s">
        <v>81</v>
      </c>
      <c r="K22" s="127" t="s">
        <v>81</v>
      </c>
      <c r="L22" s="127" t="s">
        <v>81</v>
      </c>
      <c r="M22" s="127" t="s">
        <v>81</v>
      </c>
      <c r="N22" s="127" t="s">
        <v>81</v>
      </c>
      <c r="O22" s="127" t="s">
        <v>81</v>
      </c>
      <c r="P22" s="127" t="s">
        <v>81</v>
      </c>
      <c r="Q22" s="127" t="s">
        <v>81</v>
      </c>
      <c r="R22" s="127" t="s">
        <v>81</v>
      </c>
      <c r="S22" s="127">
        <v>6067596</v>
      </c>
      <c r="T22" s="50">
        <v>1947</v>
      </c>
      <c r="U22" s="127">
        <v>22382230</v>
      </c>
      <c r="V22" s="124"/>
      <c r="W22" s="124"/>
      <c r="X22" s="124"/>
      <c r="Y22" s="124"/>
    </row>
    <row r="23" spans="1:25" x14ac:dyDescent="0.3">
      <c r="A23" s="124"/>
      <c r="B23" s="124" t="s">
        <v>96</v>
      </c>
      <c r="C23" s="127" t="s">
        <v>81</v>
      </c>
      <c r="D23" s="127" t="s">
        <v>81</v>
      </c>
      <c r="E23" s="127" t="s">
        <v>81</v>
      </c>
      <c r="F23" s="127" t="s">
        <v>81</v>
      </c>
      <c r="G23" s="127" t="s">
        <v>81</v>
      </c>
      <c r="H23" s="127" t="s">
        <v>81</v>
      </c>
      <c r="I23" s="127" t="s">
        <v>81</v>
      </c>
      <c r="J23" s="127" t="s">
        <v>81</v>
      </c>
      <c r="K23" s="127" t="s">
        <v>81</v>
      </c>
      <c r="L23" s="127" t="s">
        <v>81</v>
      </c>
      <c r="M23" s="127" t="s">
        <v>81</v>
      </c>
      <c r="N23" s="127" t="s">
        <v>81</v>
      </c>
      <c r="O23" s="127" t="s">
        <v>81</v>
      </c>
      <c r="P23" s="127" t="s">
        <v>81</v>
      </c>
      <c r="Q23" s="127" t="s">
        <v>81</v>
      </c>
      <c r="R23" s="127" t="s">
        <v>81</v>
      </c>
      <c r="S23" s="127">
        <v>1251550</v>
      </c>
      <c r="T23" s="50">
        <v>24</v>
      </c>
      <c r="U23" s="127" t="s">
        <v>81</v>
      </c>
      <c r="V23" s="124"/>
      <c r="W23" s="124"/>
      <c r="X23" s="124"/>
      <c r="Y23" s="124"/>
    </row>
    <row r="24" spans="1:25" x14ac:dyDescent="0.3">
      <c r="A24" s="124"/>
      <c r="B24" s="124" t="s">
        <v>137</v>
      </c>
      <c r="C24" s="127" t="s">
        <v>81</v>
      </c>
      <c r="D24" s="127" t="s">
        <v>81</v>
      </c>
      <c r="E24" s="127" t="s">
        <v>81</v>
      </c>
      <c r="F24" s="127" t="s">
        <v>81</v>
      </c>
      <c r="G24" s="127" t="s">
        <v>81</v>
      </c>
      <c r="H24" s="127" t="s">
        <v>81</v>
      </c>
      <c r="I24" s="127" t="s">
        <v>81</v>
      </c>
      <c r="J24" s="127" t="s">
        <v>81</v>
      </c>
      <c r="K24" s="127" t="s">
        <v>81</v>
      </c>
      <c r="L24" s="127" t="s">
        <v>81</v>
      </c>
      <c r="M24" s="127" t="s">
        <v>81</v>
      </c>
      <c r="N24" s="127" t="s">
        <v>81</v>
      </c>
      <c r="O24" s="127" t="s">
        <v>81</v>
      </c>
      <c r="P24" s="127" t="s">
        <v>81</v>
      </c>
      <c r="Q24" s="127" t="s">
        <v>81</v>
      </c>
      <c r="R24" s="127" t="s">
        <v>81</v>
      </c>
      <c r="S24" s="127">
        <v>7319146</v>
      </c>
      <c r="T24" s="50">
        <v>1971</v>
      </c>
      <c r="U24" s="127" t="s">
        <v>81</v>
      </c>
      <c r="V24" s="124"/>
      <c r="W24" s="124"/>
      <c r="X24" s="124"/>
      <c r="Y24" s="124"/>
    </row>
    <row r="25" spans="1:25" s="41" customFormat="1" ht="12" x14ac:dyDescent="0.3">
      <c r="A25" s="138" t="s">
        <v>371</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row>
    <row r="26" spans="1:25" s="41" customFormat="1" ht="12" x14ac:dyDescent="0.3">
      <c r="A26" s="138" t="s">
        <v>372</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row>
    <row r="27" spans="1:25" s="41" customFormat="1" ht="12" x14ac:dyDescent="0.3">
      <c r="A27" s="138" t="s">
        <v>373</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row>
    <row r="28" spans="1:25" x14ac:dyDescent="0.3">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row>
    <row r="29" spans="1:25" s="42" customFormat="1" ht="3.75" customHeight="1" x14ac:dyDescent="0.3">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row>
    <row r="30" spans="1:25" x14ac:dyDescent="0.3">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row>
    <row r="31" spans="1:25" s="39" customFormat="1" ht="18" x14ac:dyDescent="0.35">
      <c r="A31" s="108" t="s">
        <v>374</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row>
    <row r="32" spans="1:25" x14ac:dyDescent="0.3">
      <c r="A32" s="124" t="s">
        <v>375</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row>
    <row r="33" spans="1:25" ht="16.2" x14ac:dyDescent="0.3">
      <c r="A33" s="124" t="s">
        <v>376</v>
      </c>
      <c r="B33" s="124" t="s">
        <v>115</v>
      </c>
      <c r="C33" s="124" t="s">
        <v>377</v>
      </c>
      <c r="D33" s="124" t="s">
        <v>362</v>
      </c>
      <c r="E33" s="124" t="s">
        <v>363</v>
      </c>
      <c r="F33" s="124" t="s">
        <v>364</v>
      </c>
      <c r="G33" s="124" t="s">
        <v>378</v>
      </c>
      <c r="H33" s="124" t="s">
        <v>379</v>
      </c>
      <c r="I33" s="124" t="s">
        <v>380</v>
      </c>
      <c r="J33" s="124" t="s">
        <v>381</v>
      </c>
      <c r="K33" s="124" t="s">
        <v>301</v>
      </c>
      <c r="L33" s="124"/>
      <c r="M33" s="124"/>
      <c r="N33" s="124"/>
      <c r="O33" s="124"/>
      <c r="P33" s="124"/>
      <c r="Q33" s="124"/>
      <c r="R33" s="124"/>
      <c r="S33" s="124"/>
      <c r="T33" s="124"/>
      <c r="U33" s="124"/>
      <c r="V33" s="124"/>
      <c r="W33" s="124"/>
      <c r="X33" s="124"/>
      <c r="Y33" s="124"/>
    </row>
    <row r="34" spans="1:25" x14ac:dyDescent="0.3">
      <c r="A34" s="124" t="s">
        <v>382</v>
      </c>
      <c r="B34" s="124"/>
      <c r="C34" s="133">
        <v>2.1</v>
      </c>
      <c r="D34" s="133">
        <v>1.7</v>
      </c>
      <c r="E34" s="133">
        <v>1.4</v>
      </c>
      <c r="F34" s="133">
        <v>3.9</v>
      </c>
      <c r="G34" s="133">
        <v>1.7</v>
      </c>
      <c r="H34" s="133">
        <v>2.4</v>
      </c>
      <c r="I34" s="133">
        <v>2.4</v>
      </c>
      <c r="J34" s="133">
        <v>2.2999999999999998</v>
      </c>
      <c r="K34" s="124"/>
      <c r="L34" s="124"/>
      <c r="M34" s="124"/>
      <c r="N34" s="124"/>
      <c r="O34" s="124"/>
      <c r="P34" s="124"/>
      <c r="Q34" s="124"/>
      <c r="R34" s="124"/>
      <c r="S34" s="124"/>
      <c r="T34" s="124"/>
      <c r="U34" s="124"/>
      <c r="V34" s="124"/>
      <c r="W34" s="124"/>
      <c r="X34" s="124"/>
      <c r="Y34" s="124"/>
    </row>
    <row r="35" spans="1:25" x14ac:dyDescent="0.3">
      <c r="A35" s="124" t="s">
        <v>343</v>
      </c>
      <c r="B35" s="124"/>
      <c r="C35" s="133">
        <v>1.5</v>
      </c>
      <c r="D35" s="133">
        <v>1.9</v>
      </c>
      <c r="E35" s="133">
        <v>1.7</v>
      </c>
      <c r="F35" s="133">
        <v>2.1</v>
      </c>
      <c r="G35" s="133">
        <v>2.2999999999999998</v>
      </c>
      <c r="H35" s="133">
        <v>2.7</v>
      </c>
      <c r="I35" s="133">
        <v>2.4</v>
      </c>
      <c r="J35" s="133">
        <v>2.2999999999999998</v>
      </c>
      <c r="K35" s="124"/>
      <c r="L35" s="124"/>
      <c r="M35" s="124"/>
      <c r="N35" s="124"/>
      <c r="O35" s="124"/>
      <c r="P35" s="124"/>
      <c r="Q35" s="124"/>
      <c r="R35" s="124"/>
      <c r="S35" s="124"/>
      <c r="T35" s="124"/>
      <c r="U35" s="124"/>
      <c r="V35" s="124"/>
      <c r="W35" s="124"/>
      <c r="X35" s="124"/>
      <c r="Y35" s="124"/>
    </row>
    <row r="36" spans="1:25" x14ac:dyDescent="0.3">
      <c r="A36" s="124"/>
      <c r="B36" s="124" t="s">
        <v>383</v>
      </c>
      <c r="C36" s="133">
        <v>1.2</v>
      </c>
      <c r="D36" s="133">
        <v>1.5</v>
      </c>
      <c r="E36" s="133">
        <v>1.3</v>
      </c>
      <c r="F36" s="133">
        <v>1.6</v>
      </c>
      <c r="G36" s="133">
        <v>1.7</v>
      </c>
      <c r="H36" s="133">
        <v>2</v>
      </c>
      <c r="I36" s="133">
        <v>1.5</v>
      </c>
      <c r="J36" s="133">
        <v>1.5</v>
      </c>
      <c r="K36" s="124"/>
      <c r="L36" s="124"/>
      <c r="M36" s="124"/>
      <c r="N36" s="124"/>
      <c r="O36" s="124"/>
      <c r="P36" s="124"/>
      <c r="Q36" s="124"/>
      <c r="R36" s="124"/>
      <c r="S36" s="124"/>
      <c r="T36" s="124"/>
      <c r="U36" s="124"/>
      <c r="V36" s="124"/>
      <c r="W36" s="124"/>
      <c r="X36" s="124"/>
      <c r="Y36" s="124"/>
    </row>
    <row r="37" spans="1:25" x14ac:dyDescent="0.3">
      <c r="A37" s="124"/>
      <c r="B37" s="124" t="s">
        <v>384</v>
      </c>
      <c r="C37" s="133">
        <v>0.1</v>
      </c>
      <c r="D37" s="133">
        <v>0.2</v>
      </c>
      <c r="E37" s="133">
        <v>0.2</v>
      </c>
      <c r="F37" s="133">
        <v>0.2</v>
      </c>
      <c r="G37" s="133">
        <v>0.3</v>
      </c>
      <c r="H37" s="133">
        <v>0.3</v>
      </c>
      <c r="I37" s="133">
        <v>0.3</v>
      </c>
      <c r="J37" s="133">
        <v>0.18</v>
      </c>
      <c r="K37" s="124"/>
      <c r="L37" s="124"/>
      <c r="M37" s="124"/>
      <c r="N37" s="124"/>
      <c r="O37" s="124"/>
      <c r="P37" s="124"/>
      <c r="Q37" s="124"/>
      <c r="R37" s="124"/>
      <c r="S37" s="124"/>
      <c r="T37" s="124"/>
      <c r="U37" s="124"/>
      <c r="V37" s="124"/>
      <c r="W37" s="124"/>
      <c r="X37" s="124"/>
      <c r="Y37" s="124"/>
    </row>
    <row r="38" spans="1:25" x14ac:dyDescent="0.3">
      <c r="A38" s="124" t="s">
        <v>385</v>
      </c>
      <c r="B38" s="124" t="s">
        <v>114</v>
      </c>
      <c r="C38" s="133" t="s">
        <v>361</v>
      </c>
      <c r="D38" s="133" t="s">
        <v>362</v>
      </c>
      <c r="E38" s="133" t="s">
        <v>363</v>
      </c>
      <c r="F38" s="133" t="s">
        <v>364</v>
      </c>
      <c r="G38" s="133" t="s">
        <v>378</v>
      </c>
      <c r="H38" s="133" t="s">
        <v>379</v>
      </c>
      <c r="I38" s="133" t="s">
        <v>380</v>
      </c>
      <c r="J38" s="133" t="s">
        <v>381</v>
      </c>
      <c r="K38" s="124" t="s">
        <v>301</v>
      </c>
      <c r="L38" s="124"/>
      <c r="M38" s="124"/>
      <c r="N38" s="124"/>
      <c r="O38" s="124"/>
      <c r="P38" s="124"/>
      <c r="Q38" s="124"/>
      <c r="R38" s="124"/>
      <c r="S38" s="124"/>
      <c r="T38" s="124"/>
      <c r="U38" s="124"/>
      <c r="V38" s="124"/>
      <c r="W38" s="124"/>
      <c r="X38" s="124"/>
      <c r="Y38" s="124"/>
    </row>
    <row r="39" spans="1:25" x14ac:dyDescent="0.3">
      <c r="A39" s="124" t="s">
        <v>386</v>
      </c>
      <c r="B39" s="124"/>
      <c r="C39" s="133" t="s">
        <v>81</v>
      </c>
      <c r="D39" s="133">
        <v>1.6</v>
      </c>
      <c r="E39" s="133">
        <v>1.6</v>
      </c>
      <c r="F39" s="133">
        <v>2.2000000000000002</v>
      </c>
      <c r="G39" s="133">
        <v>1.4</v>
      </c>
      <c r="H39" s="133">
        <v>1.7</v>
      </c>
      <c r="I39" s="133">
        <v>1.3</v>
      </c>
      <c r="J39" s="133">
        <v>1.3</v>
      </c>
      <c r="K39" s="124"/>
      <c r="L39" s="124"/>
      <c r="M39" s="124"/>
      <c r="N39" s="124"/>
      <c r="O39" s="124"/>
      <c r="P39" s="124"/>
      <c r="Q39" s="124"/>
      <c r="R39" s="124"/>
      <c r="S39" s="124"/>
      <c r="T39" s="124"/>
      <c r="U39" s="124"/>
      <c r="V39" s="124"/>
      <c r="W39" s="124"/>
      <c r="X39" s="124"/>
      <c r="Y39" s="124"/>
    </row>
    <row r="40" spans="1:25" x14ac:dyDescent="0.3">
      <c r="A40" s="124" t="s">
        <v>387</v>
      </c>
      <c r="B40" s="124"/>
      <c r="C40" s="133" t="s">
        <v>81</v>
      </c>
      <c r="D40" s="50">
        <v>139</v>
      </c>
      <c r="E40" s="50">
        <v>119</v>
      </c>
      <c r="F40" s="50">
        <v>177</v>
      </c>
      <c r="G40" s="50">
        <v>173</v>
      </c>
      <c r="H40" s="50">
        <v>230</v>
      </c>
      <c r="I40" s="50">
        <v>228</v>
      </c>
      <c r="J40" s="50">
        <v>188</v>
      </c>
      <c r="K40" s="124"/>
      <c r="L40" s="124"/>
      <c r="M40" s="124"/>
      <c r="N40" s="124"/>
      <c r="O40" s="124"/>
      <c r="P40" s="124"/>
      <c r="Q40" s="124"/>
      <c r="R40" s="124"/>
      <c r="S40" s="124"/>
      <c r="T40" s="124"/>
      <c r="U40" s="124"/>
      <c r="V40" s="124"/>
      <c r="W40" s="124"/>
      <c r="X40" s="124"/>
      <c r="Y40" s="124"/>
    </row>
    <row r="41" spans="1:25" s="41" customFormat="1" ht="12" x14ac:dyDescent="0.3">
      <c r="A41" s="138" t="s">
        <v>388</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row>
    <row r="42" spans="1:25" s="41" customFormat="1" ht="12" x14ac:dyDescent="0.3">
      <c r="A42" s="138" t="s">
        <v>389</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row>
  </sheetData>
  <mergeCells count="1">
    <mergeCell ref="A4:F4"/>
  </mergeCells>
  <hyperlinks>
    <hyperlink ref="A1" location="'Contents'!B7" display="⇐ Return to contents" xr:uid="{AD8EC1E6-E3DD-4471-BAD1-3B995487340D}"/>
  </hyperlinks>
  <pageMargins left="0.7" right="0.7" top="0.75" bottom="0.75" header="0.3" footer="0.3"/>
  <tableParts count="4">
    <tablePart r:id="rId1"/>
    <tablePart r:id="rId2"/>
    <tablePart r:id="rId3"/>
    <tablePart r:id="rId4"/>
  </tableParts>
  <extLst>
    <ext xmlns:x14="http://schemas.microsoft.com/office/spreadsheetml/2009/9/main" uri="{05C60535-1F16-4fd2-B633-F4F36F0B64E0}">
      <x14:sparklineGroups xmlns:xm="http://schemas.microsoft.com/office/excel/2006/main">
        <x14:sparklineGroup displayEmptyCellsAs="gap" xr2:uid="{00000000-0003-0000-0700-000003000000}">
          <x14:colorSeries rgb="FF376092"/>
          <x14:colorNegative rgb="FFD00000"/>
          <x14:colorAxis rgb="FF000000"/>
          <x14:colorMarkers rgb="FFD00000"/>
          <x14:colorFirst rgb="FFD00000"/>
          <x14:colorLast rgb="FFD00000"/>
          <x14:colorHigh rgb="FFD00000"/>
          <x14:colorLow rgb="FFD00000"/>
          <x14:sparklines>
            <x14:sparkline>
              <xm:f>'Funding Voluntary Sector'!D39:J39</xm:f>
              <xm:sqref>K39</xm:sqref>
            </x14:sparkline>
            <x14:sparkline>
              <xm:f>'Funding Voluntary Sector'!D40:J40</xm:f>
              <xm:sqref>K40</xm:sqref>
            </x14:sparkline>
          </x14:sparklines>
        </x14:sparklineGroup>
        <x14:sparklineGroup displayEmptyCellsAs="gap" xr2:uid="{00000000-0003-0000-0700-000004000000}">
          <x14:colorSeries rgb="FF376092"/>
          <x14:colorNegative rgb="FFD00000"/>
          <x14:colorAxis rgb="FF000000"/>
          <x14:colorMarkers rgb="FFD00000"/>
          <x14:colorFirst rgb="FFD00000"/>
          <x14:colorLast rgb="FFD00000"/>
          <x14:colorHigh rgb="FFD00000"/>
          <x14:colorLow rgb="FFD00000"/>
          <x14:sparklines>
            <x14:sparkline>
              <xm:f>'Funding Voluntary Sector'!C34:J34</xm:f>
              <xm:sqref>K34</xm:sqref>
            </x14:sparkline>
            <x14:sparkline>
              <xm:f>'Funding Voluntary Sector'!C35:J35</xm:f>
              <xm:sqref>K35</xm:sqref>
            </x14:sparkline>
            <x14:sparkline>
              <xm:f>'Funding Voluntary Sector'!C36:J36</xm:f>
              <xm:sqref>K36</xm:sqref>
            </x14:sparkline>
            <x14:sparkline>
              <xm:f>'Funding Voluntary Sector'!C37:J37</xm:f>
              <xm:sqref>K37</xm:sqref>
            </x14:sparkline>
          </x14:sparklines>
        </x14:sparklineGroup>
        <x14:sparklineGroup displayEmptyCellsAs="gap" xr2:uid="{00000000-0003-0000-0700-000005000000}">
          <x14:colorSeries rgb="FF376092"/>
          <x14:colorNegative rgb="FFD00000"/>
          <x14:colorAxis rgb="FF000000"/>
          <x14:colorMarkers rgb="FFD00000"/>
          <x14:colorFirst rgb="FFD00000"/>
          <x14:colorLast rgb="FFD00000"/>
          <x14:colorHigh rgb="FFD00000"/>
          <x14:colorLow rgb="FFD00000"/>
          <x14:sparklines>
            <x14:sparkline>
              <xm:f>'Funding Voluntary Sector'!F9:V9</xm:f>
              <xm:sqref>W9</xm:sqref>
            </x14:sparkline>
            <x14:sparkline>
              <xm:f>'Funding Voluntary Sector'!F10:V10</xm:f>
              <xm:sqref>W10</xm:sqref>
            </x14:sparkline>
            <x14:sparkline>
              <xm:f>'Funding Voluntary Sector'!F11:V11</xm:f>
              <xm:sqref>W11</xm:sqref>
            </x14:sparkline>
            <x14:sparkline>
              <xm:f>'Funding Voluntary Sector'!F12:V12</xm:f>
              <xm:sqref>W12</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xample_x0020_9s xmlns="91db8494-6549-4339-b087-eca6aa29310d" xsi:nil="true"/>
    <Status xmlns="91db8494-6549-4339-b087-eca6aa29310d" xsi:nil="true"/>
    <Updatedforyear xmlns="91db8494-6549-4339-b087-eca6aa2931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15" ma:contentTypeDescription="Create a new document." ma:contentTypeScope="" ma:versionID="588f102a950322a4c93a7905a7e48ebc">
  <xsd:schema xmlns:xsd="http://www.w3.org/2001/XMLSchema" xmlns:xs="http://www.w3.org/2001/XMLSchema" xmlns:p="http://schemas.microsoft.com/office/2006/metadata/properties" xmlns:ns2="91db8494-6549-4339-b087-eca6aa29310d" xmlns:ns3="b70e25c4-07a0-4238-8585-78eb61225093" targetNamespace="http://schemas.microsoft.com/office/2006/metadata/properties" ma:root="true" ma:fieldsID="efdb818ebf49f4d8953ac1a7ee0478b1" ns2:_="" ns3:_="">
    <xsd:import namespace="91db8494-6549-4339-b087-eca6aa29310d"/>
    <xsd:import namespace="b70e25c4-07a0-4238-8585-78eb612250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A3A488-86B8-496B-8037-B8EB7A70E895}">
  <ds:schemaRef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fbde76ea-74e1-4b9b-a20f-68846168d7fa"/>
    <ds:schemaRef ds:uri="http://schemas.microsoft.com/office/2006/metadata/properties"/>
    <ds:schemaRef ds:uri="0e7b28c4-9080-41a0-a612-f3b45401b9ed"/>
    <ds:schemaRef ds:uri="http://purl.org/dc/terms/"/>
  </ds:schemaRefs>
</ds:datastoreItem>
</file>

<file path=customXml/itemProps2.xml><?xml version="1.0" encoding="utf-8"?>
<ds:datastoreItem xmlns:ds="http://schemas.openxmlformats.org/officeDocument/2006/customXml" ds:itemID="{FB1A2C5D-010B-476A-887B-DA5AE440F926}">
  <ds:schemaRefs>
    <ds:schemaRef ds:uri="http://schemas.microsoft.com/sharepoint/v3/contenttype/forms"/>
  </ds:schemaRefs>
</ds:datastoreItem>
</file>

<file path=customXml/itemProps3.xml><?xml version="1.0" encoding="utf-8"?>
<ds:datastoreItem xmlns:ds="http://schemas.openxmlformats.org/officeDocument/2006/customXml" ds:itemID="{03AEA0A3-947C-4957-A4AF-202360423F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Contents</vt:lpstr>
      <vt:lpstr>Tables</vt:lpstr>
      <vt:lpstr>Summary</vt:lpstr>
      <vt:lpstr>HE Funding &amp; Resources</vt:lpstr>
      <vt:lpstr>HE Grant Spend (Regional)</vt:lpstr>
      <vt:lpstr>Funding &amp; Resources EH</vt:lpstr>
      <vt:lpstr>Funding &amp; Resources NLHF</vt:lpstr>
      <vt:lpstr>Public Sector Funding</vt:lpstr>
      <vt:lpstr>Funding Voluntary Sector</vt:lpstr>
      <vt:lpstr>Funding Private Sector</vt:lpstr>
      <vt:lpstr>Natural Environment Funding</vt:lpstr>
      <vt:lpstr>Capacity - Employment</vt:lpstr>
      <vt:lpstr>Capacity - Employment LAs</vt:lpstr>
      <vt:lpstr>Skills - apprent. and training</vt:lpstr>
      <vt:lpstr>Tables!Cover_Range</vt:lpstr>
      <vt:lpstr>Cover_Range</vt:lpstr>
      <vt:lpstr>Credit_Statement</vt:lpstr>
      <vt:lpstr>Tables!Document_Title</vt:lpstr>
      <vt:lpstr>Document_Title</vt:lpstr>
      <vt:lpstr>Tables!Series_Name</vt:lpstr>
      <vt:lpstr>Series_Name</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Simon</dc:creator>
  <cp:keywords/>
  <dc:description/>
  <cp:lastModifiedBy>Wilson, Simon</cp:lastModifiedBy>
  <cp:revision/>
  <dcterms:created xsi:type="dcterms:W3CDTF">2020-06-25T17:46:48Z</dcterms:created>
  <dcterms:modified xsi:type="dcterms:W3CDTF">2021-02-03T13:59:37Z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b4b7aa79-9f8c-4fdc-8f21-4903e6b57b63</vt:lpwstr>
  </property>
  <property fmtid="{D5CDD505-2E9C-101B-9397-08002B2CF9AE}" pid="3" name="ContentTypeId">
    <vt:lpwstr>0x0101006AF65A2490FE504BABAADAD1E768C3DA</vt:lpwstr>
  </property>
</Properties>
</file>